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a6f38fb80991f5e/Desktop/"/>
    </mc:Choice>
  </mc:AlternateContent>
  <xr:revisionPtr revIDLastSave="92" documentId="8_{3ABBDC41-89CC-45BE-A20C-D12D063C52BB}" xr6:coauthVersionLast="47" xr6:coauthVersionMax="47" xr10:uidLastSave="{1A68A0CD-FFB1-4DB0-9154-07B0B5C97CDB}"/>
  <bookViews>
    <workbookView xWindow="-120" yWindow="-120" windowWidth="29040" windowHeight="15720" xr2:uid="{959F8BF8-5464-47C1-BCD1-4A1E4DCA1F18}"/>
  </bookViews>
  <sheets>
    <sheet name="P7.4B" sheetId="1" r:id="rId1"/>
    <sheet name="P7.6B" sheetId="2" r:id="rId2"/>
    <sheet name="P7.6B cont" sheetId="3" r:id="rId3"/>
    <sheet name="P8.2B" sheetId="4" r:id="rId4"/>
    <sheet name="P8.4B" sheetId="5" r:id="rId5"/>
    <sheet name="P9.1B" sheetId="6" r:id="rId6"/>
    <sheet name="P9.1B cont" sheetId="7" r:id="rId7"/>
    <sheet name="P9.4B" sheetId="8" r:id="rId8"/>
    <sheet name="P9.4B cont" sheetId="9" r:id="rId9"/>
    <sheet name="P9.5B" sheetId="10" r:id="rId10"/>
    <sheet name="P9.5B cont" sheetId="11" r:id="rId11"/>
    <sheet name="P9.6B" sheetId="12" r:id="rId12"/>
    <sheet name="P9.6B cont" sheetId="13" r:id="rId13"/>
    <sheet name="P10.1B" sheetId="14" r:id="rId14"/>
    <sheet name="P10.1B cont" sheetId="15" r:id="rId15"/>
    <sheet name="P10.1B cont (2)" sheetId="16" r:id="rId16"/>
    <sheet name="P11.1B" sheetId="18" r:id="rId17"/>
    <sheet name="P11.1B cont" sheetId="19" r:id="rId18"/>
    <sheet name="P11.6B" sheetId="20" r:id="rId19"/>
    <sheet name="P11.6B cont" sheetId="21" r:id="rId20"/>
    <sheet name="P11.6B cont (2)" sheetId="22" r:id="rId21"/>
    <sheet name="P12.1B" sheetId="23" r:id="rId22"/>
    <sheet name="P12.1B cont" sheetId="24" r:id="rId23"/>
    <sheet name="P12.6B" sheetId="25" r:id="rId24"/>
    <sheet name="P12.6B cont" sheetId="26" r:id="rId25"/>
    <sheet name="P13.1B" sheetId="27" r:id="rId26"/>
    <sheet name="P13.1B cont" sheetId="28" r:id="rId27"/>
    <sheet name="P13.1B cont (2)" sheetId="29" r:id="rId28"/>
    <sheet name="P13.1B cont (3)" sheetId="30" r:id="rId29"/>
    <sheet name="P13.1B cont (4)" sheetId="31" r:id="rId30"/>
    <sheet name="P13.3B" sheetId="32" r:id="rId31"/>
    <sheet name="P13.3B cont" sheetId="33" r:id="rId32"/>
    <sheet name="P13.3B cont (2)" sheetId="34" r:id="rId33"/>
  </sheets>
  <externalReferences>
    <externalReference r:id="rId34"/>
    <externalReference r:id="rId35"/>
    <externalReference r:id="rId36"/>
    <externalReference r:id="rId37"/>
    <externalReference r:id="rId38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34" l="1"/>
  <c r="I4" i="34"/>
  <c r="I6" i="34" s="1"/>
  <c r="I40" i="33"/>
  <c r="H28" i="33"/>
  <c r="H26" i="33"/>
  <c r="I29" i="33" s="1"/>
  <c r="I23" i="33"/>
  <c r="I30" i="33" s="1"/>
  <c r="A13" i="33"/>
  <c r="H8" i="33"/>
  <c r="I10" i="33" s="1"/>
  <c r="I11" i="33" s="1"/>
  <c r="I42" i="33" s="1"/>
  <c r="I43" i="33" s="1"/>
  <c r="I37" i="32"/>
  <c r="I31" i="32"/>
  <c r="G15" i="32"/>
  <c r="H17" i="32" s="1"/>
  <c r="H18" i="32" s="1"/>
  <c r="I21" i="32" s="1"/>
  <c r="I10" i="32"/>
  <c r="I22" i="32" s="1"/>
  <c r="I32" i="32" s="1"/>
  <c r="I38" i="32" s="1"/>
  <c r="B40" i="26" l="1"/>
  <c r="D40" i="26" s="1"/>
  <c r="D39" i="26"/>
  <c r="D38" i="26"/>
  <c r="D37" i="26"/>
  <c r="D36" i="26"/>
  <c r="B35" i="26"/>
  <c r="D35" i="26" s="1"/>
  <c r="B34" i="26"/>
  <c r="D34" i="26" s="1"/>
  <c r="B33" i="26"/>
  <c r="B32" i="26"/>
  <c r="C31" i="26"/>
  <c r="E31" i="26" s="1"/>
  <c r="B30" i="26"/>
  <c r="D30" i="26" s="1"/>
  <c r="D41" i="26" s="1"/>
  <c r="E29" i="26"/>
  <c r="B28" i="26"/>
  <c r="C27" i="26"/>
  <c r="E27" i="26" s="1"/>
  <c r="E41" i="26" s="1"/>
  <c r="E26" i="26"/>
  <c r="D26" i="26"/>
  <c r="B25" i="26"/>
  <c r="F25" i="26" s="1"/>
  <c r="C24" i="26"/>
  <c r="G24" i="26" s="1"/>
  <c r="G23" i="26"/>
  <c r="C22" i="26"/>
  <c r="G22" i="26" s="1"/>
  <c r="G21" i="26"/>
  <c r="G20" i="26"/>
  <c r="G19" i="26"/>
  <c r="C18" i="26"/>
  <c r="G18" i="26" s="1"/>
  <c r="C17" i="26"/>
  <c r="G17" i="26" s="1"/>
  <c r="C16" i="26"/>
  <c r="G16" i="26" s="1"/>
  <c r="B15" i="26"/>
  <c r="F15" i="26" s="1"/>
  <c r="C14" i="26"/>
  <c r="G14" i="26" s="1"/>
  <c r="G41" i="26" s="1"/>
  <c r="B13" i="26"/>
  <c r="F13" i="26" s="1"/>
  <c r="F12" i="26"/>
  <c r="B11" i="26"/>
  <c r="F11" i="26" s="1"/>
  <c r="F10" i="26"/>
  <c r="B10" i="26"/>
  <c r="B9" i="26"/>
  <c r="F9" i="26" s="1"/>
  <c r="B8" i="26"/>
  <c r="F8" i="26" s="1"/>
  <c r="D42" i="25"/>
  <c r="C42" i="25"/>
  <c r="F16" i="24"/>
  <c r="G17" i="24" s="1"/>
  <c r="F12" i="24"/>
  <c r="G13" i="24" s="1"/>
  <c r="F8" i="24"/>
  <c r="G9" i="24" s="1"/>
  <c r="A7" i="24"/>
  <c r="A8" i="24" s="1"/>
  <c r="A9" i="24" s="1"/>
  <c r="A10" i="24" s="1"/>
  <c r="A11" i="24" s="1"/>
  <c r="A12" i="24" s="1"/>
  <c r="A13" i="24" s="1"/>
  <c r="A14" i="24" s="1"/>
  <c r="A15" i="24" s="1"/>
  <c r="A16" i="24" s="1"/>
  <c r="A17" i="24" s="1"/>
  <c r="F40" i="23"/>
  <c r="G41" i="23" s="1"/>
  <c r="F33" i="23"/>
  <c r="G30" i="23"/>
  <c r="F25" i="23"/>
  <c r="G26" i="23" s="1"/>
  <c r="F21" i="23"/>
  <c r="G22" i="23" s="1"/>
  <c r="F17" i="23"/>
  <c r="G18" i="23" s="1"/>
  <c r="C16" i="23"/>
  <c r="C20" i="23" s="1"/>
  <c r="C24" i="23" s="1"/>
  <c r="C28" i="23" s="1"/>
  <c r="C32" i="23" s="1"/>
  <c r="G14" i="23"/>
  <c r="G10" i="23"/>
  <c r="E43" i="26" l="1"/>
  <c r="D42" i="26"/>
  <c r="G42" i="26" s="1"/>
  <c r="G43" i="26" s="1"/>
  <c r="D43" i="26"/>
  <c r="F41" i="26"/>
  <c r="F43" i="26" s="1"/>
  <c r="B41" i="26"/>
  <c r="C41" i="26"/>
  <c r="L11" i="22" l="1"/>
  <c r="N10" i="21"/>
  <c r="Q15" i="20"/>
  <c r="Q17" i="20" s="1"/>
  <c r="Q8" i="20"/>
  <c r="J8" i="19"/>
  <c r="R8" i="18"/>
  <c r="R7" i="18"/>
  <c r="R6" i="18"/>
  <c r="R5" i="18"/>
  <c r="R9" i="18" s="1"/>
  <c r="W6" i="16"/>
  <c r="W8" i="16" s="1"/>
  <c r="W5" i="16"/>
  <c r="G8" i="15"/>
  <c r="J4" i="14"/>
  <c r="H4" i="14"/>
  <c r="L4" i="14" s="1"/>
  <c r="H10" i="14" s="1"/>
  <c r="H13" i="14" l="1"/>
  <c r="H12" i="14"/>
  <c r="H17" i="14" s="1"/>
  <c r="N17" i="13" l="1"/>
  <c r="O18" i="13" s="1"/>
  <c r="N13" i="13"/>
  <c r="O14" i="13" s="1"/>
  <c r="N8" i="13"/>
  <c r="O9" i="13" s="1"/>
  <c r="H23" i="12"/>
  <c r="H26" i="12" s="1"/>
  <c r="H22" i="12"/>
  <c r="H15" i="12"/>
  <c r="H10" i="12"/>
  <c r="H17" i="12" s="1"/>
  <c r="G14" i="7"/>
  <c r="G13" i="7"/>
  <c r="G12" i="7"/>
  <c r="F11" i="7"/>
  <c r="H11" i="7" s="1"/>
  <c r="H12" i="7" s="1"/>
  <c r="G10" i="7"/>
  <c r="F9" i="7"/>
  <c r="H9" i="7" s="1"/>
  <c r="H10" i="7" s="1"/>
  <c r="G29" i="6"/>
  <c r="G25" i="6"/>
  <c r="G21" i="6"/>
  <c r="F17" i="6"/>
  <c r="G13" i="6"/>
  <c r="F8" i="6"/>
  <c r="F9" i="6" s="1"/>
  <c r="H72" i="5" l="1"/>
  <c r="H66" i="5"/>
  <c r="H62" i="5"/>
  <c r="H55" i="5"/>
  <c r="H35" i="5"/>
  <c r="H30" i="5"/>
  <c r="H49" i="5" s="1"/>
  <c r="H19" i="5"/>
  <c r="G48" i="5" s="1"/>
  <c r="H13" i="5"/>
  <c r="G23" i="5" s="1"/>
  <c r="H9" i="5"/>
  <c r="H24" i="5" l="1"/>
  <c r="H25" i="5" s="1"/>
  <c r="H50" i="5"/>
  <c r="F72" i="3" l="1"/>
  <c r="F71" i="3"/>
  <c r="F70" i="3"/>
  <c r="H70" i="3" s="1"/>
  <c r="H71" i="3" s="1"/>
  <c r="H72" i="3" s="1"/>
  <c r="G62" i="3"/>
  <c r="G61" i="3"/>
  <c r="G60" i="3"/>
  <c r="G59" i="3"/>
  <c r="G58" i="3"/>
  <c r="G57" i="3"/>
  <c r="G56" i="3"/>
  <c r="G55" i="3"/>
  <c r="I55" i="3" s="1"/>
  <c r="I56" i="3" s="1"/>
  <c r="I57" i="3" s="1"/>
  <c r="I58" i="3" s="1"/>
  <c r="I59" i="3" s="1"/>
  <c r="I60" i="3" s="1"/>
  <c r="I61" i="3" s="1"/>
  <c r="I62" i="3" s="1"/>
  <c r="G43" i="3"/>
  <c r="G42" i="3"/>
  <c r="G41" i="3"/>
  <c r="G40" i="3"/>
  <c r="G39" i="3"/>
  <c r="G38" i="3"/>
  <c r="I38" i="3" s="1"/>
  <c r="I39" i="3" s="1"/>
  <c r="I40" i="3" s="1"/>
  <c r="I41" i="3" s="1"/>
  <c r="I42" i="3" s="1"/>
  <c r="I43" i="3" s="1"/>
  <c r="F30" i="3"/>
  <c r="H30" i="3" s="1"/>
  <c r="G29" i="3"/>
  <c r="G28" i="3"/>
  <c r="F27" i="3"/>
  <c r="F26" i="3"/>
  <c r="H26" i="3" s="1"/>
  <c r="H27" i="3" s="1"/>
  <c r="H28" i="3" s="1"/>
  <c r="G25" i="3"/>
  <c r="F24" i="3"/>
  <c r="H24" i="3" s="1"/>
  <c r="F16" i="3"/>
  <c r="F15" i="3"/>
  <c r="F14" i="3"/>
  <c r="F13" i="3"/>
  <c r="F12" i="3"/>
  <c r="F11" i="3"/>
  <c r="F10" i="3"/>
  <c r="H10" i="3" s="1"/>
  <c r="H11" i="3" s="1"/>
  <c r="H12" i="3" s="1"/>
  <c r="H13" i="3" s="1"/>
  <c r="H14" i="3" s="1"/>
  <c r="H15" i="3" s="1"/>
  <c r="H16" i="3" s="1"/>
  <c r="H64" i="2"/>
  <c r="G62" i="2"/>
  <c r="H59" i="2"/>
  <c r="G56" i="2"/>
  <c r="G57" i="2" s="1"/>
  <c r="H53" i="2"/>
  <c r="G51" i="2"/>
  <c r="B40" i="2"/>
  <c r="B41" i="2" s="1"/>
  <c r="B42" i="2" s="1"/>
  <c r="B43" i="2" s="1"/>
  <c r="B44" i="2" s="1"/>
  <c r="B45" i="2" s="1"/>
  <c r="B46" i="2" s="1"/>
  <c r="B47" i="2" s="1"/>
  <c r="B48" i="2" s="1"/>
  <c r="B49" i="2" s="1"/>
  <c r="B50" i="2" s="1"/>
  <c r="B51" i="2" s="1"/>
  <c r="B52" i="2" s="1"/>
  <c r="B53" i="2" s="1"/>
  <c r="B54" i="2" s="1"/>
  <c r="B55" i="2" s="1"/>
  <c r="B56" i="2" s="1"/>
  <c r="B57" i="2" s="1"/>
  <c r="B58" i="2" s="1"/>
  <c r="B59" i="2" s="1"/>
  <c r="B60" i="2" s="1"/>
  <c r="B61" i="2" s="1"/>
  <c r="B62" i="2" s="1"/>
  <c r="B63" i="2" s="1"/>
  <c r="B64" i="2" s="1"/>
  <c r="B65" i="2" s="1"/>
  <c r="B66" i="2" s="1"/>
  <c r="B67" i="2" s="1"/>
  <c r="G34" i="2"/>
  <c r="H35" i="2" s="1"/>
  <c r="G47" i="2" s="1"/>
  <c r="H48" i="2" s="1"/>
  <c r="H30" i="2"/>
  <c r="G28" i="2" s="1"/>
  <c r="H21" i="2"/>
  <c r="G18" i="2"/>
  <c r="G19" i="2" s="1"/>
  <c r="H15" i="2"/>
  <c r="G13" i="2"/>
  <c r="G8" i="2"/>
  <c r="H9" i="2" s="1"/>
  <c r="G24" i="2" s="1"/>
  <c r="H25" i="2" s="1"/>
  <c r="H43" i="2" l="1"/>
  <c r="G41" i="2"/>
  <c r="G42" i="2" l="1"/>
  <c r="I11" i="29" l="1"/>
  <c r="I12" i="29" s="1"/>
  <c r="H14" i="11" l="1"/>
  <c r="H9" i="11"/>
  <c r="I11" i="10"/>
  <c r="I15" i="10" s="1"/>
  <c r="K18" i="9"/>
  <c r="K14" i="9"/>
  <c r="E25" i="8"/>
  <c r="E21" i="8"/>
  <c r="E22" i="8" s="1"/>
  <c r="E26" i="8" s="1"/>
  <c r="E15" i="8"/>
  <c r="E10" i="8"/>
  <c r="E16" i="8" s="1"/>
  <c r="B60" i="4" l="1"/>
  <c r="B61" i="4" s="1"/>
  <c r="B62" i="4" s="1"/>
  <c r="B63" i="4" s="1"/>
  <c r="B64" i="4" s="1"/>
  <c r="B65" i="4" s="1"/>
  <c r="B66" i="4" s="1"/>
  <c r="B67" i="4" s="1"/>
  <c r="B68" i="4" s="1"/>
  <c r="B69" i="4" s="1"/>
  <c r="B70" i="4" s="1"/>
  <c r="B71" i="4" s="1"/>
  <c r="B25" i="4"/>
  <c r="B26" i="4" s="1"/>
  <c r="B27" i="4" s="1"/>
  <c r="B28" i="4" s="1"/>
  <c r="B29" i="4" s="1"/>
  <c r="B30" i="4" s="1"/>
  <c r="B31" i="4" s="1"/>
  <c r="B32" i="4" s="1"/>
  <c r="B33" i="4" s="1"/>
  <c r="B34" i="4" s="1"/>
  <c r="B35" i="4" s="1"/>
  <c r="B36" i="4" s="1"/>
  <c r="B37" i="4" s="1"/>
  <c r="B38" i="4" s="1"/>
  <c r="B39" i="4" s="1"/>
  <c r="B40" i="4" s="1"/>
  <c r="B24" i="4"/>
  <c r="H98" i="1" l="1"/>
  <c r="G92" i="1"/>
  <c r="H79" i="1"/>
  <c r="H74" i="1"/>
  <c r="H69" i="1"/>
  <c r="H64" i="1"/>
  <c r="H59" i="1"/>
  <c r="G52" i="1"/>
  <c r="H39" i="1"/>
  <c r="G32" i="1"/>
  <c r="H28" i="1"/>
  <c r="H24" i="1"/>
  <c r="H20" i="1"/>
  <c r="H15" i="1"/>
  <c r="H9" i="1"/>
  <c r="H94" i="1" l="1"/>
  <c r="G33" i="1"/>
  <c r="H34" i="1" s="1"/>
  <c r="G53" i="1"/>
  <c r="H54" i="1" s="1"/>
  <c r="G93" i="1"/>
</calcChain>
</file>

<file path=xl/sharedStrings.xml><?xml version="1.0" encoding="utf-8"?>
<sst xmlns="http://schemas.openxmlformats.org/spreadsheetml/2006/main" count="1083" uniqueCount="582">
  <si>
    <t>PROBLEM 7.4B</t>
  </si>
  <si>
    <t>GENERAL JOURNAL</t>
  </si>
  <si>
    <r>
      <rPr>
        <sz val="11"/>
        <rFont val="Times New Roman"/>
        <charset val="134"/>
      </rPr>
      <t xml:space="preserve">PAGE        </t>
    </r>
    <r>
      <rPr>
        <b/>
        <sz val="11"/>
        <rFont val="Times New Roman"/>
        <charset val="134"/>
      </rPr>
      <t>12</t>
    </r>
  </si>
  <si>
    <t>DATE</t>
  </si>
  <si>
    <t>DESCRIPTION</t>
  </si>
  <si>
    <t>Post Ref.</t>
  </si>
  <si>
    <t>DEBIT</t>
  </si>
  <si>
    <t>CREDIT</t>
  </si>
  <si>
    <t>20X1</t>
  </si>
  <si>
    <t>May</t>
  </si>
  <si>
    <t>Accounts Receivable/Belle's Flowers</t>
  </si>
  <si>
    <r>
      <rPr>
        <vertAlign val="superscript"/>
        <sz val="11"/>
        <rFont val="Times New Roman"/>
        <charset val="134"/>
      </rPr>
      <t xml:space="preserve">111 </t>
    </r>
    <r>
      <rPr>
        <b/>
        <vertAlign val="subscript"/>
        <sz val="11"/>
        <rFont val="Times New Roman"/>
        <charset val="134"/>
      </rPr>
      <t>✔</t>
    </r>
  </si>
  <si>
    <t xml:space="preserve">   Sales</t>
  </si>
  <si>
    <t xml:space="preserve">     Sold floral arrangements on credit to Belle's</t>
  </si>
  <si>
    <t xml:space="preserve">     Flowers,  Invoice 9312, 2/10, n/30</t>
  </si>
  <si>
    <t>Sales Discounts</t>
  </si>
  <si>
    <t>Cash</t>
  </si>
  <si>
    <t xml:space="preserve">   Accounts Receivable/Orange County Florist</t>
  </si>
  <si>
    <t xml:space="preserve">     Received payment on account from</t>
  </si>
  <si>
    <t xml:space="preserve">     Orange County Florist, Invoice 9299</t>
  </si>
  <si>
    <t xml:space="preserve">     Sold merchandise for cash to a new customer</t>
  </si>
  <si>
    <t>Sales Returns and Allowances</t>
  </si>
  <si>
    <t xml:space="preserve">   Cash</t>
  </si>
  <si>
    <t xml:space="preserve">     Issued cash refund for merchandise sold on May 6</t>
  </si>
  <si>
    <t>Accounts Receivable/Vanessa’s Flowers and Gifts</t>
  </si>
  <si>
    <t xml:space="preserve">     Sold floral arrangements on credit to Vanessa's</t>
  </si>
  <si>
    <t xml:space="preserve">     Flowers and Gifts, Invoice 9313, 2/10, n/30</t>
  </si>
  <si>
    <t>Sales Discounts ($550 * 2%)</t>
  </si>
  <si>
    <t>Cash ($550 - $11)</t>
  </si>
  <si>
    <t xml:space="preserve">   Accounts Receivable/Belle's Flowers</t>
  </si>
  <si>
    <t xml:space="preserve">     Received payment on account from Belle's</t>
  </si>
  <si>
    <t xml:space="preserve">     Flowers, Invoice 9312</t>
  </si>
  <si>
    <t xml:space="preserve">   Accounts Receivable/Vanessa's Flowers and Gifts</t>
  </si>
  <si>
    <t xml:space="preserve">     Issued allowance due to withered flowers,</t>
  </si>
  <si>
    <t xml:space="preserve">     Credit Memorandum 109; original sale made on</t>
  </si>
  <si>
    <t xml:space="preserve">     Invoice 9313, May 8, to Vanessa's Flowers and Gifts</t>
  </si>
  <si>
    <t>PROBLEM 7.4B (continued)</t>
  </si>
  <si>
    <r>
      <rPr>
        <sz val="11"/>
        <rFont val="Times New Roman"/>
        <charset val="134"/>
      </rPr>
      <t xml:space="preserve">PAGE        </t>
    </r>
    <r>
      <rPr>
        <b/>
        <sz val="11"/>
        <rFont val="Times New Roman"/>
        <charset val="134"/>
      </rPr>
      <t>13</t>
    </r>
  </si>
  <si>
    <t>Sales Discounts (($1,400 - $150) * 2%))</t>
  </si>
  <si>
    <t>Cash ($1,400 - $150 - $25)</t>
  </si>
  <si>
    <t>Accounts Receivable/Vanessa's Flowers and Gifts</t>
  </si>
  <si>
    <t>Received payment on account from</t>
  </si>
  <si>
    <t>Vanessa’s Flowers and Gifts, Invoice 9313</t>
  </si>
  <si>
    <t>Accounts Receivable/White Lily Florists, Inc</t>
  </si>
  <si>
    <t>Received payment on account from White Lily</t>
  </si>
  <si>
    <t>Florists, Inc.  Invoice 9279</t>
  </si>
  <si>
    <t>Accounts Receivable/Grand Party Supply</t>
  </si>
  <si>
    <t>Sales</t>
  </si>
  <si>
    <t>Sold table arrangements on credit to Grand Party</t>
  </si>
  <si>
    <t>Supply, Invoice 9314, 2/10, n/30</t>
  </si>
  <si>
    <t>Accounts Receivable/Nanako Floral Designs</t>
  </si>
  <si>
    <t>Sold roses on credit to Nanako Floral Designs,</t>
  </si>
  <si>
    <t>Invoice 9315, 2/10, n/30</t>
  </si>
  <si>
    <t>Accounts Receivable/Flora's Flower Shop</t>
  </si>
  <si>
    <t>Sold potted plants on credit to Flora's Flower</t>
  </si>
  <si>
    <t>Shop, Invoice 9316, 2/10, n/30</t>
  </si>
  <si>
    <t>Accept a return of damaged roses and issued</t>
  </si>
  <si>
    <t>Credit Memorandum 110 to Nanako Floral Designs.</t>
  </si>
  <si>
    <t>Original sale made on Invoice 9315, May 24</t>
  </si>
  <si>
    <r>
      <rPr>
        <sz val="11"/>
        <rFont val="Times New Roman"/>
        <charset val="134"/>
      </rPr>
      <t xml:space="preserve">PAGE        </t>
    </r>
    <r>
      <rPr>
        <b/>
        <sz val="11"/>
        <rFont val="Times New Roman"/>
        <charset val="134"/>
      </rPr>
      <t>14</t>
    </r>
  </si>
  <si>
    <t>Sales Discounts ($750 * 2%)</t>
  </si>
  <si>
    <t>Cash ($750 - $15)</t>
  </si>
  <si>
    <t>Received payment on account, Invoice 9314</t>
  </si>
  <si>
    <t>Accounts Receivable/White Lily Flowers, Inc.</t>
  </si>
  <si>
    <t>Sold plants on credit to White Lily Flowers, Inc.,</t>
  </si>
  <si>
    <t>Invoice 9317, 2/10, n/30</t>
  </si>
  <si>
    <t>Analyze: The amount of the discount taken by Belle's Flowers on May 10 was $11.</t>
  </si>
  <si>
    <t>PROBLEM 7.6B</t>
  </si>
  <si>
    <t>June</t>
  </si>
  <si>
    <t>Accounts Receivable/Wine Country Kitchens</t>
  </si>
  <si>
    <t>Sold crystal goods on credit to Wine Country</t>
  </si>
  <si>
    <t>Kitchens, a wholesale customer, Invoice 6920, n/15</t>
  </si>
  <si>
    <t>Record cash sales, June 1 - 15</t>
  </si>
  <si>
    <t>Credit Card Expense ($14,200 + $1,136) × 3%</t>
  </si>
  <si>
    <t>Cash ($14,200 + $1,136 - $460.08)</t>
  </si>
  <si>
    <t>Sales Tax Payable ($14,200 × 8%)</t>
  </si>
  <si>
    <t>Record credit card sales, June 1 - 15</t>
  </si>
  <si>
    <t>Received payment on account, Invoice 6920</t>
  </si>
  <si>
    <t>Accounts Receivable/American Express</t>
  </si>
  <si>
    <t>Sold merchandise to customers using</t>
  </si>
  <si>
    <t>American Express</t>
  </si>
  <si>
    <t>Sold a set of brass serving trays on credit to</t>
  </si>
  <si>
    <t>Invoice 6921, n/15</t>
  </si>
  <si>
    <t>Received payment from American Express for</t>
  </si>
  <si>
    <t>amount billed on June 16</t>
  </si>
  <si>
    <t>Received payment on account, Invoice 6921</t>
  </si>
  <si>
    <t>Record cash sales, June 16 - 30</t>
  </si>
  <si>
    <t>Record credit card sales, June 16 - 30</t>
  </si>
  <si>
    <t>PROBLEM 7.6B (continued)</t>
  </si>
  <si>
    <t>GENERAL LEDGER</t>
  </si>
  <si>
    <t>BALANCE</t>
  </si>
  <si>
    <t>Balance</t>
  </si>
  <si>
    <t>✔</t>
  </si>
  <si>
    <t>J15</t>
  </si>
  <si>
    <t>J16</t>
  </si>
  <si>
    <t>-0-</t>
  </si>
  <si>
    <t>PROBLEM 8.2B</t>
  </si>
  <si>
    <r>
      <t xml:space="preserve">PAGE  </t>
    </r>
    <r>
      <rPr>
        <b/>
        <sz val="11"/>
        <rFont val="Times New Roman"/>
        <family val="1"/>
      </rPr>
      <t xml:space="preserve">   1   </t>
    </r>
  </si>
  <si>
    <t xml:space="preserve">
DEBIT</t>
  </si>
  <si>
    <t xml:space="preserve">
CREDIT</t>
  </si>
  <si>
    <t>April</t>
  </si>
  <si>
    <t>Purchases</t>
  </si>
  <si>
    <t>Freight In</t>
  </si>
  <si>
    <t>Accounts Payable/Packing and Mailing Center</t>
  </si>
  <si>
    <r>
      <t>201</t>
    </r>
    <r>
      <rPr>
        <b/>
        <vertAlign val="subscript"/>
        <sz val="11"/>
        <rFont val="Wingdings"/>
        <charset val="2"/>
      </rPr>
      <t>ü</t>
    </r>
  </si>
  <si>
    <t>Purchased copy paper on account,</t>
  </si>
  <si>
    <t>Invoice 3772, n/30</t>
  </si>
  <si>
    <t>Accounts Payable/Special Occasion Cards</t>
  </si>
  <si>
    <t>Purchased gift cards on account,</t>
  </si>
  <si>
    <t>Invoice 9516, terms 1/10, n/30</t>
  </si>
  <si>
    <t>Purchases Returns and Allowances</t>
  </si>
  <si>
    <t>Received Credit Memorandum 155 for</t>
  </si>
  <si>
    <t xml:space="preserve">water-damaged copy paper purchased on April 2, </t>
  </si>
  <si>
    <t xml:space="preserve">       Invoice 3772   </t>
  </si>
  <si>
    <t xml:space="preserve">   Accounts Payable/Victoria's Cards &amp; Novelties</t>
  </si>
  <si>
    <t>Purchased novelty items on account,</t>
  </si>
  <si>
    <t>Invoice 4901, n/30</t>
  </si>
  <si>
    <t>Purchases Discounts ($1,500 x 1%)</t>
  </si>
  <si>
    <t>Cash ($1,500 - $15)</t>
  </si>
  <si>
    <t>Paid amount due on Invoice 9516,</t>
  </si>
  <si>
    <t>Check 105</t>
  </si>
  <si>
    <t>Accounts Payable/Victoria's Cards &amp; Novelties</t>
  </si>
  <si>
    <t>Purchased cards on account, Invoice 4921,</t>
  </si>
  <si>
    <t>n/30</t>
  </si>
  <si>
    <t>PROBLEM 8.2B (continued)</t>
  </si>
  <si>
    <r>
      <t xml:space="preserve">PAGE  </t>
    </r>
    <r>
      <rPr>
        <b/>
        <sz val="11"/>
        <rFont val="Times New Roman"/>
        <family val="1"/>
      </rPr>
      <t xml:space="preserve">   2   </t>
    </r>
  </si>
  <si>
    <t>Accounts Payable/Business Forms, Inc.</t>
  </si>
  <si>
    <t>Purchased forms on account, Invoice 2020, n/30</t>
  </si>
  <si>
    <t>Received Credit Memorandum 225 for return of</t>
  </si>
  <si>
    <t>defective cards originally purchased on April 22,</t>
  </si>
  <si>
    <t xml:space="preserve">       Invoice 4921</t>
  </si>
  <si>
    <t>Purchased toner and other office supplies on account,</t>
  </si>
  <si>
    <t>Invoice 2029, n/30</t>
  </si>
  <si>
    <t>Cash ($2,600 - $250)</t>
  </si>
  <si>
    <t>Paid amount due on Invoice 3772 less</t>
  </si>
  <si>
    <t>return of April 9, Check 111</t>
  </si>
  <si>
    <t>Analyze: The cost per card was $1.60 ($800 ÷ 500 cards).</t>
  </si>
  <si>
    <t>PROBLEM 8.4B</t>
  </si>
  <si>
    <t>Aug.</t>
  </si>
  <si>
    <t>Purchased merchandise, Check 101</t>
  </si>
  <si>
    <t>Accounts Payable/Capri Dental Corporation</t>
  </si>
  <si>
    <t>Purchased merchandise on account,</t>
  </si>
  <si>
    <t>Invoice 866, terms 1/10, n/30</t>
  </si>
  <si>
    <t>Invoice 2111, terms 2/10, n/30</t>
  </si>
  <si>
    <t>Purchases Discounts ($3,200 x 1%)</t>
  </si>
  <si>
    <t>Cash ($3,200 - $32)</t>
  </si>
  <si>
    <t>Paid amount due on Invoice 866,</t>
  </si>
  <si>
    <t>Check 102</t>
  </si>
  <si>
    <t>Received Credit Memorandum 272 for return</t>
  </si>
  <si>
    <t>of damaged merchandise purchased on August 5</t>
  </si>
  <si>
    <t>Invoice 898, terms 1/10, n/30</t>
  </si>
  <si>
    <t>PROBLEM 8.4B (continued)</t>
  </si>
  <si>
    <t>Paid amount owed on Invoice 2111, less</t>
  </si>
  <si>
    <t>return of August 10, Check 103</t>
  </si>
  <si>
    <t>Invoice 1902, terms n/30</t>
  </si>
  <si>
    <t>Purchased merchandise, Check 104</t>
  </si>
  <si>
    <t>Received cash for return of defective merchandise</t>
  </si>
  <si>
    <t>purchased August 20</t>
  </si>
  <si>
    <t>Invoice 2285, terms 2/10, n/30</t>
  </si>
  <si>
    <t>PROBLEM 9.1B</t>
  </si>
  <si>
    <t>PAGE</t>
  </si>
  <si>
    <t>Cash Short or Over</t>
  </si>
  <si>
    <t>PROBLEM 9.1B (continued)</t>
  </si>
  <si>
    <t>ACCOUNT   Cash Short or Over</t>
  </si>
  <si>
    <t>ACCOUNT NO.</t>
  </si>
  <si>
    <t>J1</t>
  </si>
  <si>
    <t>PROBLEM 9.4B</t>
  </si>
  <si>
    <t>Midwest Appliances</t>
  </si>
  <si>
    <t>Bank Reconciliation Statement</t>
  </si>
  <si>
    <t>July 31, 20X1</t>
  </si>
  <si>
    <t>Balance on bank statement</t>
  </si>
  <si>
    <t>Additions:</t>
  </si>
  <si>
    <t>Deposit of July 31 in transit</t>
  </si>
  <si>
    <t>Deductions for outstanding checks:</t>
  </si>
  <si>
    <t>Check 533</t>
  </si>
  <si>
    <t>Check 535</t>
  </si>
  <si>
    <t>Check 537</t>
  </si>
  <si>
    <t>Total outstanding checks</t>
  </si>
  <si>
    <t>Adjusted bank balance</t>
  </si>
  <si>
    <t>Balance in books</t>
  </si>
  <si>
    <t>Note receivable collected by bank</t>
  </si>
  <si>
    <t>Interest on note receivable</t>
  </si>
  <si>
    <t>Deductions:</t>
  </si>
  <si>
    <t>NSF check from June Watson</t>
  </si>
  <si>
    <t>Bank service charge</t>
  </si>
  <si>
    <t>Adjusted book balance</t>
  </si>
  <si>
    <t>PROBLEM 9.4B  (continued)</t>
  </si>
  <si>
    <t>POST.
REF.</t>
  </si>
  <si>
    <t>July</t>
  </si>
  <si>
    <t>Notes Receivable</t>
  </si>
  <si>
    <t>Interest Income</t>
  </si>
  <si>
    <t>To record receipt of amount due on note</t>
  </si>
  <si>
    <t>plus interest collected</t>
  </si>
  <si>
    <t>Accounts Receivable/June Watson</t>
  </si>
  <si>
    <t>To record NSF check returned by bank</t>
  </si>
  <si>
    <t>Bank Fees Expense</t>
  </si>
  <si>
    <t>To record bank service charge for July</t>
  </si>
  <si>
    <t>Analyze:</t>
  </si>
  <si>
    <t>After all journal entries have been posted, the balance in the Cash account is $10,468.59.</t>
  </si>
  <si>
    <t>PROBLEM 9.5B</t>
  </si>
  <si>
    <t>Big Guys Moving Corporation</t>
  </si>
  <si>
    <t>February 28, 20X1</t>
  </si>
  <si>
    <t>Check 1301 dated February 18 was recorded as $310;</t>
  </si>
  <si>
    <t>check was actually written for $103</t>
  </si>
  <si>
    <t>Check 1322 dated February 24 was recorded as $404;</t>
  </si>
  <si>
    <t>check was actually written for $440</t>
  </si>
  <si>
    <t>PROBLEM 9.5B (continued)</t>
  </si>
  <si>
    <t>Feb.</t>
  </si>
  <si>
    <t xml:space="preserve">   Hauling Expense</t>
  </si>
  <si>
    <t xml:space="preserve">     To correct error in entry for check 1301</t>
  </si>
  <si>
    <t xml:space="preserve">     of February 18</t>
  </si>
  <si>
    <t>Telephone Expense</t>
  </si>
  <si>
    <t xml:space="preserve">     To correct error in entry for check 1322</t>
  </si>
  <si>
    <t xml:space="preserve">     of February 24</t>
  </si>
  <si>
    <t>Analyze: The net change to the Cash account was an increase of $171 ($207 - $36).</t>
  </si>
  <si>
    <t>PROBLEM 9.6B</t>
  </si>
  <si>
    <t>Bank Reconciliation</t>
  </si>
  <si>
    <t>November 30, 20X1</t>
  </si>
  <si>
    <t>Balance on Bank Statement</t>
  </si>
  <si>
    <t>Deposit of November 30 in transit</t>
  </si>
  <si>
    <t xml:space="preserve">Deductions: </t>
  </si>
  <si>
    <t xml:space="preserve">        Deductions for outstanding checks:</t>
  </si>
  <si>
    <t>Check 4129</t>
  </si>
  <si>
    <t>Check 4130</t>
  </si>
  <si>
    <t xml:space="preserve">        Check 4122 written for $1,400, paid by bank as $1,200</t>
  </si>
  <si>
    <t>Adjusted Bank Balance</t>
  </si>
  <si>
    <t>Balance in Books</t>
  </si>
  <si>
    <t>EFT received on account from Bella Cucina</t>
  </si>
  <si>
    <t>Check 4125 written for $808; incorrectly recorded as $880</t>
  </si>
  <si>
    <t>PROBLEM 9.6B  (continued)</t>
  </si>
  <si>
    <t>Nov.</t>
  </si>
  <si>
    <t xml:space="preserve">     Accounts Receivable/Bella Cucina</t>
  </si>
  <si>
    <t>EFT received on account from Bella</t>
  </si>
  <si>
    <t>Cucina</t>
  </si>
  <si>
    <t xml:space="preserve">     Equipment</t>
  </si>
  <si>
    <t xml:space="preserve">        </t>
  </si>
  <si>
    <t>To correct error for Check 4125</t>
  </si>
  <si>
    <t xml:space="preserve">     Cash</t>
  </si>
  <si>
    <t>Analyze: The journal entries recorded as a result of the bank reconciliation decreased total</t>
  </si>
  <si>
    <t>PROBLEM 10.1B</t>
  </si>
  <si>
    <t>1.</t>
  </si>
  <si>
    <t>EMPLOYEE NO.</t>
  </si>
  <si>
    <t>REGULAR
HOURS,
HOURLY RATE</t>
  </si>
  <si>
    <t>HOURS
WORKED</t>
  </si>
  <si>
    <t>REGULAR TIME
EARNINGS</t>
  </si>
  <si>
    <t>OVERTIME PREMIUM
EARNINGS</t>
  </si>
  <si>
    <t>GROSS EARNINGS</t>
  </si>
  <si>
    <t>Gross Pay</t>
  </si>
  <si>
    <t>Less:</t>
  </si>
  <si>
    <t>Social Security Tax</t>
  </si>
  <si>
    <t>Medicare Tax</t>
  </si>
  <si>
    <t>Income Tax Withholding</t>
  </si>
  <si>
    <t>Health Insurance</t>
  </si>
  <si>
    <t>Credit Union Savings</t>
  </si>
  <si>
    <t>Net Pay</t>
  </si>
  <si>
    <t>PROBLEM 10.1B (continued)</t>
  </si>
  <si>
    <t>2.</t>
  </si>
  <si>
    <t xml:space="preserve">  PAGE</t>
  </si>
  <si>
    <t>POST
REF.</t>
  </si>
  <si>
    <t>20X1</t>
    <phoneticPr fontId="0" type="noConversion"/>
  </si>
  <si>
    <t>Dec.</t>
  </si>
  <si>
    <t>Salaries Payable</t>
  </si>
  <si>
    <t>Issued check for weekly payroll</t>
  </si>
  <si>
    <t>Cumulative earnings, prior to December 31 payroll</t>
  </si>
  <si>
    <t>Add: gross pay for week ending December 31</t>
  </si>
  <si>
    <t>Gross pay for the year</t>
  </si>
  <si>
    <t>Overtime pay for the year</t>
  </si>
  <si>
    <t>WORK CLASSIFICATION</t>
  </si>
  <si>
    <t>ESTIMATED EARNINGS</t>
  </si>
  <si>
    <t>INSURANCE RATE</t>
  </si>
  <si>
    <t>ESTIMATED PREMIUMS</t>
  </si>
  <si>
    <t>Office work</t>
  </si>
  <si>
    <t>Total</t>
  </si>
  <si>
    <t>3.</t>
  </si>
  <si>
    <t>ACTUAL EARNINGS</t>
  </si>
  <si>
    <t>ACTUAL PREMIUMS</t>
  </si>
  <si>
    <t>Estimated premiums paid</t>
  </si>
  <si>
    <t>Additional premium due</t>
  </si>
  <si>
    <t>PROBLEM 11.1B</t>
  </si>
  <si>
    <t>TAX</t>
  </si>
  <si>
    <t>BASE</t>
  </si>
  <si>
    <t>RATE</t>
  </si>
  <si>
    <t>AMOUNT</t>
  </si>
  <si>
    <t>Social Security</t>
  </si>
  <si>
    <t>Medicare</t>
  </si>
  <si>
    <t>FUTA</t>
  </si>
  <si>
    <t>SUTA</t>
  </si>
  <si>
    <t>PROBLEM 11.1B (continued)</t>
  </si>
  <si>
    <t>POST. REF.</t>
  </si>
  <si>
    <t xml:space="preserve">DEBIT </t>
  </si>
  <si>
    <t>20X1</t>
    <phoneticPr fontId="4" type="noConversion"/>
  </si>
  <si>
    <t>Payroll Taxes Expense</t>
  </si>
  <si>
    <t>Social Security Tax Payable</t>
  </si>
  <si>
    <t>Medicare Tax Payable</t>
  </si>
  <si>
    <t>Federal Unemployment Tax Payable</t>
  </si>
  <si>
    <t>State Unemployment Tax Payable</t>
  </si>
  <si>
    <t>Record taxes on payroll</t>
  </si>
  <si>
    <t>PROBLEM 11.6B</t>
  </si>
  <si>
    <t>Delivery work</t>
  </si>
  <si>
    <t>Total actual premiums</t>
  </si>
  <si>
    <t>PROBLEM 11.6B (continued)</t>
  </si>
  <si>
    <t>Jan.</t>
  </si>
  <si>
    <t>Prepaid Workers’ Compensation Insurance</t>
  </si>
  <si>
    <t xml:space="preserve">  </t>
  </si>
  <si>
    <t xml:space="preserve">    </t>
  </si>
  <si>
    <t xml:space="preserve">Pay estimated workers' compensation </t>
  </si>
  <si>
    <t>for year</t>
  </si>
  <si>
    <t>4.</t>
  </si>
  <si>
    <t>Workers’ Compensation Insurance Expense</t>
  </si>
  <si>
    <t xml:space="preserve">   </t>
  </si>
  <si>
    <t>Workers' Compensation Insurance Payable</t>
  </si>
  <si>
    <t xml:space="preserve">Adjust workers’ compensation 
</t>
  </si>
  <si>
    <t>insurance expense</t>
  </si>
  <si>
    <t>Prepaid Worker's Compensation Insurance</t>
  </si>
  <si>
    <t xml:space="preserve">     </t>
  </si>
  <si>
    <t xml:space="preserve">Adjust prepaid workers’ compensation 
</t>
  </si>
  <si>
    <t>insurance</t>
  </si>
  <si>
    <t>PROBLEM 12.1B</t>
  </si>
  <si>
    <t>Dec</t>
  </si>
  <si>
    <t>(Adjustment a)</t>
  </si>
  <si>
    <t>Income Summary</t>
  </si>
  <si>
    <t>Merchandise Inventory</t>
  </si>
  <si>
    <t>(Adjustment b)</t>
  </si>
  <si>
    <t>(Adjustment c)</t>
  </si>
  <si>
    <t>Unearned Seminar Fees</t>
  </si>
  <si>
    <t>Seminar Fees Income</t>
  </si>
  <si>
    <t>(Adjustment d)</t>
  </si>
  <si>
    <t>Insurance Expense</t>
  </si>
  <si>
    <t>Prepaid Insurance</t>
  </si>
  <si>
    <t>(Adjustment e)</t>
  </si>
  <si>
    <t>Depreciation Expense - Store Equipment</t>
  </si>
  <si>
    <t>Accumulated Depreciation - Store Equipment</t>
  </si>
  <si>
    <t>(Adjustment f)</t>
  </si>
  <si>
    <t>Wages Expense</t>
  </si>
  <si>
    <t>Wages Payable</t>
  </si>
  <si>
    <t>(Adjustment g)</t>
  </si>
  <si>
    <t>State Unemployment Taxes Payable</t>
  </si>
  <si>
    <t>Federal Unemployment Taxes Payable</t>
  </si>
  <si>
    <t>Medicare Taxes Payable</t>
  </si>
  <si>
    <t>Social Security Taxes Payable</t>
  </si>
  <si>
    <t>(Adjustment h)</t>
  </si>
  <si>
    <t>Uncollectible Accounts Expense</t>
  </si>
  <si>
    <t>Allowance for Doubtful Accounts</t>
  </si>
  <si>
    <t>PROBLEM 12.1B (continued)</t>
  </si>
  <si>
    <t>(Adjustment i)</t>
  </si>
  <si>
    <t>Rent Expense</t>
  </si>
  <si>
    <t>Prepaid Rent</t>
  </si>
  <si>
    <t>(Adjustment j)</t>
  </si>
  <si>
    <t>Supplies Expense</t>
  </si>
  <si>
    <t>Supplies</t>
  </si>
  <si>
    <t>(Adjustment k)</t>
  </si>
  <si>
    <t>Interest Expense</t>
  </si>
  <si>
    <t>Interest Payable</t>
  </si>
  <si>
    <t>Notes on calculations:</t>
  </si>
  <si>
    <t>a.-b.</t>
  </si>
  <si>
    <t>Amounts given.</t>
  </si>
  <si>
    <t>c.</t>
  </si>
  <si>
    <t>d.</t>
  </si>
  <si>
    <t>e.</t>
  </si>
  <si>
    <t>f.</t>
  </si>
  <si>
    <t>g.</t>
  </si>
  <si>
    <t>h.</t>
  </si>
  <si>
    <t>i.</t>
  </si>
  <si>
    <t>j.</t>
  </si>
  <si>
    <t>k.</t>
  </si>
  <si>
    <t xml:space="preserve">Analyze:  </t>
  </si>
  <si>
    <t>earned).</t>
  </si>
  <si>
    <t>PROBLEM 12.6B</t>
  </si>
  <si>
    <t>Worksheet</t>
  </si>
  <si>
    <t>Year Ended December 31, 20X1</t>
  </si>
  <si>
    <t>ACCOUNT NAME</t>
  </si>
  <si>
    <t>TRIAL BALANCE</t>
  </si>
  <si>
    <t>ADJUSTMENTS</t>
  </si>
  <si>
    <t>Accounts Receivable</t>
  </si>
  <si>
    <t>Prepaid Advertising</t>
  </si>
  <si>
    <t>Store Equipment</t>
  </si>
  <si>
    <t>Accum. Depr., Store Equip.</t>
  </si>
  <si>
    <t>(e)  4,500.00</t>
  </si>
  <si>
    <t>Office Equipment</t>
  </si>
  <si>
    <t>Accum. Depr., Office Equip.</t>
  </si>
  <si>
    <t>Notes Payable, due 20X2</t>
  </si>
  <si>
    <t>Accounts Payable</t>
  </si>
  <si>
    <t>(h)  700.00</t>
  </si>
  <si>
    <t>(i)  43.40</t>
  </si>
  <si>
    <t>(i)  10.15</t>
  </si>
  <si>
    <t>Matt Huffman, Capital</t>
  </si>
  <si>
    <t>Matt Huffman, Drawing</t>
  </si>
  <si>
    <t>Seminar Fee Income</t>
  </si>
  <si>
    <t>Purchases Returns &amp; Allow.</t>
  </si>
  <si>
    <t>(i)  53.55</t>
  </si>
  <si>
    <t>Depreciation Exp., Store Equip.</t>
  </si>
  <si>
    <t>Depreciation Exp., Office Equip.</t>
  </si>
  <si>
    <t>Advertising Expense</t>
  </si>
  <si>
    <t>Net income</t>
  </si>
  <si>
    <t>PROBLEM 12.6B (continued)</t>
  </si>
  <si>
    <t>ADJUSTED TRIAL BALANCE</t>
  </si>
  <si>
    <t>INCOME STATEMENT</t>
  </si>
  <si>
    <t>BALANCE SHEET</t>
  </si>
  <si>
    <t xml:space="preserve">Analyze: </t>
  </si>
  <si>
    <t xml:space="preserve">The balance of merchandise inventory increased by $2,400 during 20X1 ($20,900 </t>
  </si>
  <si>
    <t>- $18,500).</t>
  </si>
  <si>
    <t>PROBLEM 13.1B</t>
  </si>
  <si>
    <t>ComputerGeeks.com</t>
  </si>
  <si>
    <t>Income Statement</t>
  </si>
  <si>
    <t>Operating Revenue</t>
  </si>
  <si>
    <t>Less Sales Returns and Allowances</t>
  </si>
  <si>
    <t>Net Sales</t>
  </si>
  <si>
    <t>Cost of Goods Sold</t>
  </si>
  <si>
    <t>Merchandise Inventory, January 1, 20X1</t>
  </si>
  <si>
    <t>Delivered Cost of Purchases</t>
  </si>
  <si>
    <t>Less Purchases Returns and Allowances</t>
  </si>
  <si>
    <t>Purchases Discounts</t>
  </si>
  <si>
    <t>Net Delivered Cost of Purchases</t>
  </si>
  <si>
    <t>Total Merchandise Available for Sale</t>
  </si>
  <si>
    <t>Less Merchandise Inventory, Dec. 31, 20X1</t>
  </si>
  <si>
    <t>Gross Profit on Sales</t>
  </si>
  <si>
    <t>Operating Expenses</t>
  </si>
  <si>
    <t>Warehouse Expenses</t>
  </si>
  <si>
    <t>Warehouse Wages Expense</t>
  </si>
  <si>
    <t>Warehouse Supplies Expense</t>
  </si>
  <si>
    <t>Depreciation Expense—Warehouse</t>
  </si>
  <si>
    <t>Equipment</t>
  </si>
  <si>
    <t>Total Warehouse Expenses</t>
  </si>
  <si>
    <t>Selling Expenses</t>
  </si>
  <si>
    <t>Salaries Expense—Sales</t>
  </si>
  <si>
    <t>Travel and Entertainment Expense</t>
  </si>
  <si>
    <t>Delivery Wages Expense</t>
  </si>
  <si>
    <t>Depreciation Expense—Delivery</t>
  </si>
  <si>
    <t>Total Selling Expenses</t>
  </si>
  <si>
    <t>PROBLEM 13.1B (continued)</t>
  </si>
  <si>
    <t>Income Statement (continued)</t>
  </si>
  <si>
    <t>General and Administrative Expenses</t>
  </si>
  <si>
    <t>Salaries Expense—Office</t>
  </si>
  <si>
    <t>Office Supplies Expense</t>
  </si>
  <si>
    <t>Utilities Expense</t>
  </si>
  <si>
    <t>Property Taxes Expense</t>
  </si>
  <si>
    <t>Depreciation Expense—Building</t>
  </si>
  <si>
    <t>Depreciation Expense—Office Equipment</t>
  </si>
  <si>
    <t>Total General and Administrative Expenses</t>
  </si>
  <si>
    <t>Total Operating Expenses</t>
  </si>
  <si>
    <t>Income from Operations</t>
  </si>
  <si>
    <t>Other Income</t>
  </si>
  <si>
    <t>Other Expenses</t>
  </si>
  <si>
    <t>Net Nonoperating Expenses</t>
  </si>
  <si>
    <t>Net Income for Year</t>
  </si>
  <si>
    <t>Statement of Owner's Equity</t>
  </si>
  <si>
    <t>Bruce Zaro, Capital, January 1, 20X1</t>
  </si>
  <si>
    <t>Less Withdrawals for Year</t>
  </si>
  <si>
    <t>Increase in Capital</t>
  </si>
  <si>
    <t>Bruce Zaro, Capital, December 31, 20X1</t>
  </si>
  <si>
    <t>Balance Sheet</t>
  </si>
  <si>
    <t>December 31, 20X1</t>
  </si>
  <si>
    <t>Assets</t>
  </si>
  <si>
    <t>Current Assets</t>
  </si>
  <si>
    <t>Petty Cash Fund</t>
  </si>
  <si>
    <t>Less Allowance for Doubtful Accounts</t>
  </si>
  <si>
    <t>Prepaid Expenses</t>
  </si>
  <si>
    <t>Warehouse Supplies</t>
  </si>
  <si>
    <t>Office Supplies</t>
  </si>
  <si>
    <t>Total Current Assets</t>
  </si>
  <si>
    <t>Plant and Equipment</t>
  </si>
  <si>
    <t>Land</t>
  </si>
  <si>
    <t>Building</t>
  </si>
  <si>
    <t>Less Accumulated Depreciation</t>
  </si>
  <si>
    <t>Warehouse Equipment</t>
  </si>
  <si>
    <t>Delivery Equipment</t>
  </si>
  <si>
    <t>Total Plant and Equipment</t>
  </si>
  <si>
    <t>Total Assets</t>
  </si>
  <si>
    <t>Liability and Owner’s Equity</t>
  </si>
  <si>
    <t>Current Liabilities</t>
  </si>
  <si>
    <t>Notes Payable</t>
  </si>
  <si>
    <t>Total Current Liabilities</t>
  </si>
  <si>
    <t>Balance Sheet (continued)</t>
  </si>
  <si>
    <t>Long-Term Liabilities</t>
  </si>
  <si>
    <t>Mortgage Payable</t>
  </si>
  <si>
    <t>Loans Payable</t>
  </si>
  <si>
    <t>Total Long-Term Liabilities</t>
  </si>
  <si>
    <t>Total Liabilities</t>
  </si>
  <si>
    <t>Owner’s Equity</t>
  </si>
  <si>
    <t>Bruce Zaro, Capital</t>
  </si>
  <si>
    <t>Total Liabilities and Owner’s Equity</t>
  </si>
  <si>
    <r>
      <t xml:space="preserve">The gross profit percentage for the period is 59.06% ($251,995 </t>
    </r>
    <r>
      <rPr>
        <sz val="11"/>
        <rFont val="Calibri"/>
        <family val="2"/>
      </rPr>
      <t>÷</t>
    </r>
    <r>
      <rPr>
        <sz val="11"/>
        <rFont val="Times New Roman"/>
        <family val="1"/>
      </rPr>
      <t xml:space="preserve"> $426,650).</t>
    </r>
  </si>
  <si>
    <t>PROBLEM 13.3B</t>
  </si>
  <si>
    <t>Goods Available for Sale</t>
  </si>
  <si>
    <t xml:space="preserve">Less Merchandise Inventory, </t>
  </si>
  <si>
    <t xml:space="preserve">   December 31, 20X1</t>
  </si>
  <si>
    <t>Depreciation Expense, Store Equipment</t>
  </si>
  <si>
    <t>Depreciation Expense, Office Equipment</t>
  </si>
  <si>
    <t>Income From Operations</t>
  </si>
  <si>
    <t>Net Nonoperating Income</t>
  </si>
  <si>
    <t>PROBLEM 13.3B (continued)</t>
  </si>
  <si>
    <t>Matt Huffman, Capital, January 1, 20X1</t>
  </si>
  <si>
    <t>Net Income for the Year</t>
  </si>
  <si>
    <t>Less Withdrawals for the Year</t>
  </si>
  <si>
    <t>Matt Huffman, Capital, December 31, 20X1</t>
  </si>
  <si>
    <t>Plant and Equipment:</t>
  </si>
  <si>
    <t>Liabilities and Owner's Equity</t>
  </si>
  <si>
    <t>Current Liabilities:</t>
  </si>
  <si>
    <t>Owner's Equity</t>
  </si>
  <si>
    <t>Total Liabilities and Owner's Equity</t>
  </si>
  <si>
    <t>Current assets</t>
  </si>
  <si>
    <t>Less current liabilities</t>
  </si>
  <si>
    <t>Working capital</t>
  </si>
  <si>
    <r>
      <rPr>
        <sz val="11"/>
        <rFont val="Times New Roman"/>
        <family val="1"/>
      </rPr>
      <t xml:space="preserve">PAGE        </t>
    </r>
    <r>
      <rPr>
        <b/>
        <sz val="11"/>
        <rFont val="Times New Roman"/>
        <family val="1"/>
      </rPr>
      <t>15</t>
    </r>
  </si>
  <si>
    <t>Sales [$8,000 - ($8,000 × 25%)]</t>
  </si>
  <si>
    <t>Cash ($11,200 + $896)</t>
  </si>
  <si>
    <r>
      <t>Sales Tax Payable ($11,200</t>
    </r>
    <r>
      <rPr>
        <sz val="11"/>
        <color rgb="FFFF0000"/>
        <rFont val="Times New Roman"/>
        <family val="1"/>
      </rPr>
      <t xml:space="preserve"> </t>
    </r>
    <r>
      <rPr>
        <sz val="11"/>
        <rFont val="Times New Roman"/>
        <family val="1"/>
      </rPr>
      <t>× 8%)</t>
    </r>
  </si>
  <si>
    <t>Accounts Receivable/American Express ($9,200 + $736)</t>
  </si>
  <si>
    <t>Sales Tax Payable ($9,200 × 8%)</t>
  </si>
  <si>
    <t>Accounts Receivable/Sophisticated Dining</t>
  </si>
  <si>
    <t>Sales [$14,000 - ($14,000 × 30%)]</t>
  </si>
  <si>
    <t>Sophisticated Dining, a wholesale customer,</t>
  </si>
  <si>
    <t>Credit Card Expense ($9,936 × 4%)</t>
  </si>
  <si>
    <r>
      <t>Cash ($9,936 - $397.44</t>
    </r>
    <r>
      <rPr>
        <sz val="11"/>
        <rFont val="Times New Roman"/>
        <family val="1"/>
      </rPr>
      <t>)</t>
    </r>
  </si>
  <si>
    <t>Cash ($9,650 + $772)</t>
  </si>
  <si>
    <t>Sales Tax Payable ($9,650 × 8%)</t>
  </si>
  <si>
    <t>Credit Card Expense ($11,400 + $912) × 3%</t>
  </si>
  <si>
    <t>Cash ($11,400 + $912 - $369.36)</t>
  </si>
  <si>
    <t>Sales Tax Payable ($11,400 × 8%)</t>
  </si>
  <si>
    <t>Accounts Receivable/American Express ($16,750 + $1,340)</t>
  </si>
  <si>
    <t>Sales Tax Payable ($16,750 × 8%)</t>
  </si>
  <si>
    <r>
      <rPr>
        <sz val="11"/>
        <rFont val="Times New Roman"/>
        <family val="1"/>
      </rPr>
      <t xml:space="preserve">ACCOUNT  </t>
    </r>
    <r>
      <rPr>
        <b/>
        <sz val="11"/>
        <rFont val="Times New Roman"/>
        <family val="1"/>
      </rPr>
      <t xml:space="preserve"> Cash</t>
    </r>
  </si>
  <si>
    <r>
      <rPr>
        <sz val="11"/>
        <rFont val="Times New Roman"/>
        <family val="1"/>
      </rPr>
      <t xml:space="preserve">ACCOUNT NO.        </t>
    </r>
    <r>
      <rPr>
        <b/>
        <sz val="11"/>
        <rFont val="Times New Roman"/>
        <family val="1"/>
      </rPr>
      <t xml:space="preserve"> 101</t>
    </r>
  </si>
  <si>
    <r>
      <rPr>
        <sz val="11"/>
        <rFont val="Times New Roman"/>
        <family val="1"/>
      </rPr>
      <t xml:space="preserve">ACCOUNT   </t>
    </r>
    <r>
      <rPr>
        <b/>
        <sz val="11"/>
        <rFont val="Times New Roman"/>
        <family val="1"/>
      </rPr>
      <t>Accounts Receivable</t>
    </r>
  </si>
  <si>
    <r>
      <rPr>
        <sz val="11"/>
        <rFont val="Times New Roman"/>
        <family val="1"/>
      </rPr>
      <t xml:space="preserve">ACCOUNT NO.        </t>
    </r>
    <r>
      <rPr>
        <b/>
        <sz val="11"/>
        <rFont val="Times New Roman"/>
        <family val="1"/>
      </rPr>
      <t xml:space="preserve"> 121</t>
    </r>
  </si>
  <si>
    <r>
      <rPr>
        <sz val="11"/>
        <rFont val="Times New Roman"/>
        <family val="1"/>
      </rPr>
      <t xml:space="preserve">ACCOUNT   </t>
    </r>
    <r>
      <rPr>
        <b/>
        <sz val="11"/>
        <rFont val="Times New Roman"/>
        <family val="1"/>
      </rPr>
      <t>Sales Tax Payable</t>
    </r>
  </si>
  <si>
    <r>
      <rPr>
        <sz val="11"/>
        <rFont val="Times New Roman"/>
        <family val="1"/>
      </rPr>
      <t xml:space="preserve">ACCOUNT NO.        </t>
    </r>
    <r>
      <rPr>
        <b/>
        <sz val="11"/>
        <rFont val="Times New Roman"/>
        <family val="1"/>
      </rPr>
      <t xml:space="preserve"> 222</t>
    </r>
  </si>
  <si>
    <r>
      <rPr>
        <sz val="11"/>
        <rFont val="Times New Roman"/>
        <family val="1"/>
      </rPr>
      <t xml:space="preserve">ACCOUNT  </t>
    </r>
    <r>
      <rPr>
        <b/>
        <sz val="11"/>
        <rFont val="Times New Roman"/>
        <family val="1"/>
      </rPr>
      <t xml:space="preserve"> Sales</t>
    </r>
  </si>
  <si>
    <r>
      <rPr>
        <sz val="11"/>
        <rFont val="Times New Roman"/>
        <family val="1"/>
      </rPr>
      <t xml:space="preserve">ACCOUNT NO.        </t>
    </r>
    <r>
      <rPr>
        <b/>
        <sz val="11"/>
        <rFont val="Times New Roman"/>
        <family val="1"/>
      </rPr>
      <t xml:space="preserve"> 401</t>
    </r>
  </si>
  <si>
    <r>
      <rPr>
        <sz val="11"/>
        <rFont val="Times New Roman"/>
        <family val="1"/>
      </rPr>
      <t xml:space="preserve">ACCOUNT   </t>
    </r>
    <r>
      <rPr>
        <b/>
        <sz val="11"/>
        <rFont val="Times New Roman"/>
        <family val="1"/>
      </rPr>
      <t xml:space="preserve">Credit Card Expense </t>
    </r>
  </si>
  <si>
    <r>
      <rPr>
        <sz val="11"/>
        <rFont val="Times New Roman"/>
        <family val="1"/>
      </rPr>
      <t xml:space="preserve">ACCOUNT NO.        </t>
    </r>
    <r>
      <rPr>
        <b/>
        <sz val="11"/>
        <rFont val="Times New Roman"/>
        <family val="1"/>
      </rPr>
      <t xml:space="preserve"> 521</t>
    </r>
  </si>
  <si>
    <t>Analyze: The total credit card expense incurred in June is $1,226.88.</t>
  </si>
  <si>
    <t>Accounts Payable/Maxillofacial Supplies</t>
  </si>
  <si>
    <t>Accounts Payable/Maxillofacial Supplies ($4,700 - $325)</t>
  </si>
  <si>
    <t>Purchases Discounts ($4,800 - $325) x 2%</t>
  </si>
  <si>
    <t>Cash ($4,475 - $87.50)</t>
  </si>
  <si>
    <t>Accounts Payable/Tech Dental</t>
  </si>
  <si>
    <t>$4,400 - ($4,400 x 25%) = $3.300</t>
  </si>
  <si>
    <t>$3,300 - ($3,300 x 10%) = $2,970</t>
  </si>
  <si>
    <r>
      <t xml:space="preserve">Analyze: 2.1% ($100 </t>
    </r>
    <r>
      <rPr>
        <sz val="11"/>
        <rFont val="Arial"/>
        <family val="2"/>
      </rPr>
      <t xml:space="preserve">÷ </t>
    </r>
    <r>
      <rPr>
        <sz val="11"/>
        <rFont val="Times New Roman"/>
        <family val="1"/>
      </rPr>
      <t>$4,800).</t>
    </r>
  </si>
  <si>
    <t xml:space="preserve">Note: although post references were not required for this problem, they are included to facilitate </t>
  </si>
  <si>
    <t xml:space="preserve">    solving Problem 8.5B. </t>
  </si>
  <si>
    <t>Analyze: The $6 credit balance in Cash Short or Over will be reported as revenue on the Income Statement.</t>
  </si>
  <si>
    <t>Pacific Appliances</t>
  </si>
  <si>
    <t>Online payment on November 30 to CentralComm</t>
  </si>
  <si>
    <t>To record online payment to CentralComm</t>
  </si>
  <si>
    <t xml:space="preserve"> assets by $923.</t>
  </si>
  <si>
    <t>Reggie Rhoades</t>
  </si>
  <si>
    <t>Rhoades earned overtime pay of $2,702.00, calculated as follows:</t>
  </si>
  <si>
    <t>Less: regular pay (40 hrs. X 52 weeks X $18.00)</t>
  </si>
  <si>
    <t>20X1</t>
    <phoneticPr fontId="21" type="noConversion"/>
  </si>
  <si>
    <t>June</t>
    <phoneticPr fontId="21" type="noConversion"/>
  </si>
  <si>
    <t>The total employer's payroll taxes would be $450 ($248 + $58 + $24 FUTA + $120 SUTA), $96 less.</t>
  </si>
  <si>
    <t>$0.40/$100</t>
  </si>
  <si>
    <t>$5.00/$100</t>
  </si>
  <si>
    <t>The balance of the Workers’ Compensation Insurance Expense account is $16,022.10 ($15,950 + $72.10).</t>
  </si>
  <si>
    <t>($72.10 + $15,950.00).</t>
  </si>
  <si>
    <r>
      <t xml:space="preserve">$11,280 cash received </t>
    </r>
    <r>
      <rPr>
        <sz val="11"/>
        <rFont val="Calibri"/>
        <family val="2"/>
      </rPr>
      <t xml:space="preserve">÷ </t>
    </r>
    <r>
      <rPr>
        <sz val="11"/>
        <rFont val="Times New Roman"/>
        <family val="1"/>
      </rPr>
      <t xml:space="preserve">4 seminars = $2,820/seminar. </t>
    </r>
  </si>
  <si>
    <t>$2,820/seminar × 3 seminars conducted = $8,460 earned.</t>
  </si>
  <si>
    <r>
      <t xml:space="preserve">$13,800 </t>
    </r>
    <r>
      <rPr>
        <sz val="11"/>
        <rFont val="Calibri"/>
        <family val="2"/>
      </rPr>
      <t xml:space="preserve">÷ </t>
    </r>
    <r>
      <rPr>
        <sz val="11"/>
        <rFont val="Times New Roman"/>
        <family val="1"/>
      </rPr>
      <t xml:space="preserve">12 months in policy = $1,150/month. </t>
    </r>
  </si>
  <si>
    <t>$1,150/month × 3 months expired (October, November and December) = $3,450 insurance expense.</t>
  </si>
  <si>
    <r>
      <t xml:space="preserve">($16,000 cost - $400 salvage value) </t>
    </r>
    <r>
      <rPr>
        <sz val="11"/>
        <rFont val="Calibri"/>
        <family val="2"/>
      </rPr>
      <t xml:space="preserve">÷ </t>
    </r>
    <r>
      <rPr>
        <sz val="11"/>
        <rFont val="Times New Roman"/>
        <family val="1"/>
      </rPr>
      <t>60 months = $260/month depreciation.</t>
    </r>
  </si>
  <si>
    <t>$260/month × 4 months of use (September, October, November and December) = $1,040.</t>
  </si>
  <si>
    <t>$3,3000,000 × 1.6% = $52,800.</t>
  </si>
  <si>
    <r>
      <t xml:space="preserve">$15,600 </t>
    </r>
    <r>
      <rPr>
        <sz val="11"/>
        <rFont val="Calibri"/>
        <family val="2"/>
      </rPr>
      <t>÷</t>
    </r>
    <r>
      <rPr>
        <sz val="11"/>
        <rFont val="Times New Roman"/>
        <family val="1"/>
      </rPr>
      <t xml:space="preserve"> 6 months prepaid = $2,600/month; $2,600 × 5 months expired </t>
    </r>
  </si>
  <si>
    <t>(August through December) = $13,000.</t>
  </si>
  <si>
    <t>$850 balance - $125 supplies on hand = $725 of supplies used.</t>
  </si>
  <si>
    <t>$30,000 principal × 7% interest rate × 2/12 time factor = $350.</t>
  </si>
  <si>
    <r>
      <t xml:space="preserve">The balance of the </t>
    </r>
    <r>
      <rPr>
        <b/>
        <i/>
        <sz val="11"/>
        <rFont val="Times New Roman"/>
        <family val="1"/>
      </rPr>
      <t>Unearned Seminar Fees</t>
    </r>
    <r>
      <rPr>
        <sz val="11"/>
        <rFont val="Times New Roman"/>
        <family val="1"/>
      </rPr>
      <t xml:space="preserve"> account will be $2,820 ($11,280 - $8,460</t>
    </r>
  </si>
  <si>
    <t>Gamer's Universe</t>
  </si>
  <si>
    <t>(c)  1,000.00</t>
  </si>
  <si>
    <t>(d)  250.00</t>
  </si>
  <si>
    <t>(b)  20,900.00</t>
  </si>
  <si>
    <t>(a) 18,500.00</t>
  </si>
  <si>
    <t>(f)  1,400.00</t>
  </si>
  <si>
    <t>(g)  7,125.00</t>
  </si>
  <si>
    <t>(j) 450.00</t>
  </si>
  <si>
    <t>(a)  18,500.00</t>
  </si>
  <si>
    <t>(b) 20,900.00</t>
  </si>
  <si>
    <t>(j)  450.00</t>
  </si>
  <si>
    <t>Less Sales Discounts</t>
  </si>
  <si>
    <t>The amount of working capital is $32,405.45, calculated as follows: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</si>
</sst>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 ;_ * \-#,##0.00_ ;_ * &quot;-&quot;??_ ;_ @_ "/>
    <numFmt numFmtId="165" formatCode="[$-409]mmmm\ d\,\ yyyy;@"/>
    <numFmt numFmtId="166" formatCode="&quot;$&quot;#,##0.00"/>
    <numFmt numFmtId="167" formatCode="0.0%"/>
  </numFmts>
  <fonts count="3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Verdana"/>
      <charset val="134"/>
    </font>
    <font>
      <b/>
      <u/>
      <sz val="11"/>
      <name val="Times New Roman"/>
      <charset val="134"/>
    </font>
    <font>
      <sz val="11"/>
      <name val="Times New Roman"/>
      <charset val="134"/>
    </font>
    <font>
      <b/>
      <sz val="11"/>
      <name val="Times New Roman"/>
      <charset val="134"/>
    </font>
    <font>
      <vertAlign val="superscript"/>
      <sz val="11"/>
      <name val="Times New Roman"/>
      <charset val="134"/>
    </font>
    <font>
      <b/>
      <vertAlign val="subscript"/>
      <sz val="11"/>
      <name val="Times New Roman"/>
      <charset val="134"/>
    </font>
    <font>
      <sz val="11"/>
      <name val="Times New Roman"/>
      <family val="1"/>
    </font>
    <font>
      <sz val="10"/>
      <name val="Verdana"/>
      <family val="2"/>
    </font>
    <font>
      <b/>
      <u/>
      <sz val="11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  <font>
      <vertAlign val="superscript"/>
      <sz val="11"/>
      <name val="Times New Roman"/>
      <family val="1"/>
    </font>
    <font>
      <b/>
      <vertAlign val="subscript"/>
      <sz val="11"/>
      <name val="Wingdings"/>
      <charset val="2"/>
    </font>
    <font>
      <sz val="11"/>
      <name val="Arial"/>
      <family val="2"/>
    </font>
    <font>
      <b/>
      <sz val="11"/>
      <color rgb="FFFF0000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indexed="10"/>
      <name val="Times New Roman"/>
      <family val="1"/>
    </font>
    <font>
      <sz val="11"/>
      <color theme="1"/>
      <name val="Times New Roman"/>
      <family val="1"/>
    </font>
    <font>
      <b/>
      <u/>
      <sz val="12"/>
      <name val="Times New Roman"/>
      <family val="1"/>
    </font>
    <font>
      <sz val="12"/>
      <name val="Times New Roman"/>
      <family val="1"/>
    </font>
    <font>
      <b/>
      <sz val="12"/>
      <color indexed="10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b/>
      <sz val="12"/>
      <name val="Times New Roman"/>
      <family val="1"/>
    </font>
    <font>
      <sz val="11"/>
      <name val="Calibri"/>
      <family val="2"/>
    </font>
    <font>
      <b/>
      <i/>
      <sz val="11"/>
      <name val="Times New Roman"/>
      <family val="1"/>
    </font>
    <font>
      <b/>
      <u/>
      <sz val="11.5"/>
      <name val="Times New Roman"/>
      <family val="1"/>
    </font>
    <font>
      <sz val="11.5"/>
      <name val="Times New Roman"/>
      <family val="1"/>
    </font>
    <font>
      <b/>
      <sz val="11.5"/>
      <name val="Times New Roman"/>
      <family val="1"/>
    </font>
    <font>
      <b/>
      <u/>
      <sz val="12"/>
      <color indexed="8"/>
      <name val="Times New Roman"/>
      <family val="1"/>
    </font>
    <font>
      <sz val="12"/>
      <color theme="1"/>
      <name val="Calibri"/>
      <family val="2"/>
      <scheme val="minor"/>
    </font>
    <font>
      <sz val="12"/>
      <color indexed="8"/>
      <name val="Times New Roman"/>
      <family val="1"/>
    </font>
    <font>
      <sz val="11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 diagonalUp="1"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double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/>
      <right style="medium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double">
        <color auto="1"/>
      </left>
      <right style="double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double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</cellStyleXfs>
  <cellXfs count="700">
    <xf numFmtId="0" fontId="0" fillId="0" borderId="0" xfId="0"/>
    <xf numFmtId="0" fontId="3" fillId="2" borderId="0" xfId="3" applyFont="1" applyFill="1" applyAlignment="1">
      <alignment vertical="top"/>
    </xf>
    <xf numFmtId="0" fontId="4" fillId="2" borderId="0" xfId="3" applyFont="1" applyFill="1" applyAlignment="1">
      <alignment vertical="top"/>
    </xf>
    <xf numFmtId="0" fontId="4" fillId="2" borderId="0" xfId="3" applyFont="1" applyFill="1" applyAlignment="1">
      <alignment horizontal="right" vertical="top"/>
    </xf>
    <xf numFmtId="43" fontId="4" fillId="2" borderId="0" xfId="4" applyFont="1" applyFill="1" applyAlignment="1">
      <alignment vertical="top"/>
    </xf>
    <xf numFmtId="0" fontId="5" fillId="2" borderId="0" xfId="3" applyFont="1" applyFill="1" applyAlignment="1">
      <alignment vertical="top"/>
    </xf>
    <xf numFmtId="43" fontId="4" fillId="2" borderId="0" xfId="4" applyFont="1" applyFill="1" applyBorder="1" applyAlignment="1">
      <alignment vertical="top"/>
    </xf>
    <xf numFmtId="0" fontId="4" fillId="2" borderId="1" xfId="3" applyFont="1" applyFill="1" applyBorder="1" applyAlignment="1">
      <alignment vertical="top"/>
    </xf>
    <xf numFmtId="0" fontId="4" fillId="2" borderId="1" xfId="3" applyFont="1" applyFill="1" applyBorder="1" applyAlignment="1">
      <alignment horizontal="center" vertical="top"/>
    </xf>
    <xf numFmtId="0" fontId="4" fillId="2" borderId="0" xfId="3" applyFont="1" applyFill="1" applyAlignment="1">
      <alignment horizontal="center" vertical="top"/>
    </xf>
    <xf numFmtId="0" fontId="4" fillId="2" borderId="2" xfId="3" applyFont="1" applyFill="1" applyBorder="1" applyAlignment="1">
      <alignment horizontal="center" vertical="top"/>
    </xf>
    <xf numFmtId="0" fontId="4" fillId="2" borderId="3" xfId="3" applyFont="1" applyFill="1" applyBorder="1" applyAlignment="1">
      <alignment horizontal="center" vertical="top"/>
    </xf>
    <xf numFmtId="43" fontId="4" fillId="2" borderId="0" xfId="4" applyFont="1" applyFill="1" applyAlignment="1">
      <alignment horizontal="center" vertical="top"/>
    </xf>
    <xf numFmtId="0" fontId="4" fillId="2" borderId="8" xfId="3" applyFont="1" applyFill="1" applyBorder="1" applyAlignment="1">
      <alignment horizontal="center" vertical="top"/>
    </xf>
    <xf numFmtId="0" fontId="4" fillId="2" borderId="9" xfId="3" applyFont="1" applyFill="1" applyBorder="1" applyAlignment="1">
      <alignment horizontal="center" vertical="top"/>
    </xf>
    <xf numFmtId="0" fontId="4" fillId="2" borderId="13" xfId="3" applyFont="1" applyFill="1" applyBorder="1" applyAlignment="1">
      <alignment vertical="top"/>
    </xf>
    <xf numFmtId="0" fontId="4" fillId="2" borderId="14" xfId="3" quotePrefix="1" applyFont="1" applyFill="1" applyBorder="1" applyAlignment="1">
      <alignment horizontal="center" vertical="top"/>
    </xf>
    <xf numFmtId="0" fontId="4" fillId="2" borderId="15" xfId="3" applyFont="1" applyFill="1" applyBorder="1" applyAlignment="1">
      <alignment horizontal="right" vertical="top"/>
    </xf>
    <xf numFmtId="0" fontId="4" fillId="2" borderId="16" xfId="3" applyFont="1" applyFill="1" applyBorder="1" applyAlignment="1">
      <alignment horizontal="left" vertical="top"/>
    </xf>
    <xf numFmtId="0" fontId="4" fillId="2" borderId="17" xfId="3" applyFont="1" applyFill="1" applyBorder="1" applyAlignment="1">
      <alignment horizontal="center" vertical="top" wrapText="1"/>
    </xf>
    <xf numFmtId="0" fontId="4" fillId="2" borderId="18" xfId="3" applyFont="1" applyFill="1" applyBorder="1" applyAlignment="1">
      <alignment horizontal="right" vertical="top" wrapText="1"/>
    </xf>
    <xf numFmtId="0" fontId="4" fillId="2" borderId="19" xfId="3" applyFont="1" applyFill="1" applyBorder="1" applyAlignment="1">
      <alignment horizontal="right" vertical="top" wrapText="1"/>
    </xf>
    <xf numFmtId="0" fontId="4" fillId="2" borderId="20" xfId="3" applyFont="1" applyFill="1" applyBorder="1" applyAlignment="1">
      <alignment vertical="top"/>
    </xf>
    <xf numFmtId="0" fontId="4" fillId="2" borderId="21" xfId="3" applyFont="1" applyFill="1" applyBorder="1" applyAlignment="1">
      <alignment horizontal="right" vertical="top"/>
    </xf>
    <xf numFmtId="0" fontId="6" fillId="2" borderId="22" xfId="3" applyFont="1" applyFill="1" applyBorder="1" applyAlignment="1">
      <alignment horizontal="left" vertical="top"/>
    </xf>
    <xf numFmtId="43" fontId="4" fillId="2" borderId="18" xfId="4" applyFont="1" applyFill="1" applyBorder="1" applyAlignment="1">
      <alignment horizontal="right" vertical="top"/>
    </xf>
    <xf numFmtId="43" fontId="4" fillId="2" borderId="19" xfId="4" applyFont="1" applyFill="1" applyBorder="1" applyAlignment="1">
      <alignment horizontal="right" vertical="top"/>
    </xf>
    <xf numFmtId="0" fontId="4" fillId="2" borderId="14" xfId="3" applyFont="1" applyFill="1" applyBorder="1" applyAlignment="1">
      <alignment horizontal="center" vertical="top"/>
    </xf>
    <xf numFmtId="0" fontId="4" fillId="2" borderId="23" xfId="3" applyFont="1" applyFill="1" applyBorder="1" applyAlignment="1">
      <alignment horizontal="center" vertical="top" wrapText="1"/>
    </xf>
    <xf numFmtId="43" fontId="4" fillId="2" borderId="24" xfId="4" applyFont="1" applyFill="1" applyBorder="1" applyAlignment="1">
      <alignment horizontal="right" vertical="top"/>
    </xf>
    <xf numFmtId="0" fontId="4" fillId="2" borderId="14" xfId="3" applyFont="1" applyFill="1" applyBorder="1" applyAlignment="1">
      <alignment vertical="top"/>
    </xf>
    <xf numFmtId="43" fontId="4" fillId="2" borderId="25" xfId="4" applyFont="1" applyFill="1" applyBorder="1" applyAlignment="1">
      <alignment horizontal="right" vertical="top"/>
    </xf>
    <xf numFmtId="0" fontId="4" fillId="2" borderId="10" xfId="3" applyFont="1" applyFill="1" applyBorder="1" applyAlignment="1">
      <alignment horizontal="right" vertical="top"/>
    </xf>
    <xf numFmtId="43" fontId="4" fillId="2" borderId="0" xfId="4" applyFont="1" applyFill="1" applyAlignment="1">
      <alignment horizontal="left" vertical="top"/>
    </xf>
    <xf numFmtId="0" fontId="4" fillId="2" borderId="24" xfId="3" applyFont="1" applyFill="1" applyBorder="1" applyAlignment="1">
      <alignment horizontal="right" vertical="top" wrapText="1"/>
    </xf>
    <xf numFmtId="0" fontId="4" fillId="2" borderId="26" xfId="3" applyFont="1" applyFill="1" applyBorder="1" applyAlignment="1">
      <alignment vertical="top"/>
    </xf>
    <xf numFmtId="0" fontId="4" fillId="2" borderId="27" xfId="3" applyFont="1" applyFill="1" applyBorder="1" applyAlignment="1">
      <alignment vertical="top" wrapText="1"/>
    </xf>
    <xf numFmtId="0" fontId="4" fillId="2" borderId="28" xfId="3" applyFont="1" applyFill="1" applyBorder="1" applyAlignment="1">
      <alignment horizontal="right" vertical="top" wrapText="1"/>
    </xf>
    <xf numFmtId="0" fontId="4" fillId="2" borderId="28" xfId="3" applyFont="1" applyFill="1" applyBorder="1" applyAlignment="1">
      <alignment vertical="top" wrapText="1"/>
    </xf>
    <xf numFmtId="0" fontId="4" fillId="2" borderId="29" xfId="3" applyFont="1" applyFill="1" applyBorder="1" applyAlignment="1">
      <alignment vertical="top" wrapText="1"/>
    </xf>
    <xf numFmtId="0" fontId="4" fillId="2" borderId="30" xfId="3" applyFont="1" applyFill="1" applyBorder="1" applyAlignment="1">
      <alignment vertical="top" wrapText="1"/>
    </xf>
    <xf numFmtId="0" fontId="4" fillId="2" borderId="31" xfId="3" applyFont="1" applyFill="1" applyBorder="1" applyAlignment="1">
      <alignment vertical="top" wrapText="1"/>
    </xf>
    <xf numFmtId="0" fontId="4" fillId="2" borderId="32" xfId="3" applyFont="1" applyFill="1" applyBorder="1" applyAlignment="1">
      <alignment vertical="top"/>
    </xf>
    <xf numFmtId="0" fontId="4" fillId="2" borderId="16" xfId="3" applyFont="1" applyFill="1" applyBorder="1" applyAlignment="1">
      <alignment horizontal="left" vertical="top" indent="1"/>
    </xf>
    <xf numFmtId="0" fontId="4" fillId="2" borderId="16" xfId="3" applyFont="1" applyFill="1" applyBorder="1" applyAlignment="1">
      <alignment horizontal="left" vertical="top" indent="2"/>
    </xf>
    <xf numFmtId="0" fontId="4" fillId="2" borderId="0" xfId="3" applyFont="1" applyFill="1" applyAlignment="1">
      <alignment horizontal="left" vertical="top" indent="2"/>
    </xf>
    <xf numFmtId="0" fontId="4" fillId="2" borderId="25" xfId="3" applyFont="1" applyFill="1" applyBorder="1" applyAlignment="1">
      <alignment horizontal="right" vertical="top" wrapText="1"/>
    </xf>
    <xf numFmtId="0" fontId="4" fillId="2" borderId="33" xfId="3" applyFont="1" applyFill="1" applyBorder="1" applyAlignment="1">
      <alignment vertical="top"/>
    </xf>
    <xf numFmtId="0" fontId="4" fillId="2" borderId="34" xfId="3" applyFont="1" applyFill="1" applyBorder="1" applyAlignment="1">
      <alignment horizontal="left" vertical="top"/>
    </xf>
    <xf numFmtId="0" fontId="4" fillId="2" borderId="35" xfId="3" applyFont="1" applyFill="1" applyBorder="1" applyAlignment="1">
      <alignment vertical="top"/>
    </xf>
    <xf numFmtId="0" fontId="4" fillId="2" borderId="36" xfId="3" applyFont="1" applyFill="1" applyBorder="1" applyAlignment="1">
      <alignment vertical="top"/>
    </xf>
    <xf numFmtId="0" fontId="8" fillId="2" borderId="34" xfId="3" applyFont="1" applyFill="1" applyBorder="1" applyAlignment="1">
      <alignment horizontal="left" vertical="top"/>
    </xf>
    <xf numFmtId="0" fontId="4" fillId="2" borderId="34" xfId="3" applyFont="1" applyFill="1" applyBorder="1" applyAlignment="1">
      <alignment horizontal="left" vertical="top" indent="1"/>
    </xf>
    <xf numFmtId="0" fontId="4" fillId="2" borderId="34" xfId="3" applyFont="1" applyFill="1" applyBorder="1" applyAlignment="1">
      <alignment horizontal="left" vertical="top" indent="2"/>
    </xf>
    <xf numFmtId="0" fontId="8" fillId="2" borderId="16" xfId="3" applyFont="1" applyFill="1" applyBorder="1" applyAlignment="1">
      <alignment horizontal="left" vertical="top" indent="1"/>
    </xf>
    <xf numFmtId="49" fontId="4" fillId="2" borderId="0" xfId="3" applyNumberFormat="1" applyFont="1" applyFill="1" applyAlignment="1">
      <alignment vertical="top"/>
    </xf>
    <xf numFmtId="0" fontId="10" fillId="2" borderId="0" xfId="3" applyFont="1" applyFill="1" applyAlignment="1">
      <alignment vertical="top"/>
    </xf>
    <xf numFmtId="0" fontId="8" fillId="2" borderId="0" xfId="3" applyFont="1" applyFill="1" applyAlignment="1">
      <alignment vertical="top"/>
    </xf>
    <xf numFmtId="0" fontId="11" fillId="2" borderId="0" xfId="3" applyFont="1" applyFill="1" applyAlignment="1">
      <alignment horizontal="center" vertical="top"/>
    </xf>
    <xf numFmtId="0" fontId="11" fillId="2" borderId="0" xfId="3" applyFont="1" applyFill="1" applyAlignment="1">
      <alignment vertical="top"/>
    </xf>
    <xf numFmtId="0" fontId="8" fillId="2" borderId="1" xfId="3" applyFont="1" applyFill="1" applyBorder="1" applyAlignment="1">
      <alignment vertical="top"/>
    </xf>
    <xf numFmtId="0" fontId="11" fillId="2" borderId="1" xfId="3" applyFont="1" applyFill="1" applyBorder="1" applyAlignment="1">
      <alignment horizontal="center" vertical="top"/>
    </xf>
    <xf numFmtId="0" fontId="8" fillId="0" borderId="1" xfId="3" applyFont="1" applyBorder="1" applyAlignment="1">
      <alignment horizontal="center"/>
    </xf>
    <xf numFmtId="0" fontId="11" fillId="2" borderId="1" xfId="3" applyFont="1" applyFill="1" applyBorder="1" applyAlignment="1">
      <alignment vertical="top"/>
    </xf>
    <xf numFmtId="0" fontId="8" fillId="2" borderId="49" xfId="3" applyFont="1" applyFill="1" applyBorder="1" applyAlignment="1">
      <alignment vertical="top"/>
    </xf>
    <xf numFmtId="0" fontId="8" fillId="2" borderId="4" xfId="3" applyFont="1" applyFill="1" applyBorder="1" applyAlignment="1">
      <alignment vertical="top"/>
    </xf>
    <xf numFmtId="0" fontId="8" fillId="2" borderId="8" xfId="3" applyFont="1" applyFill="1" applyBorder="1" applyAlignment="1">
      <alignment vertical="top"/>
    </xf>
    <xf numFmtId="0" fontId="8" fillId="2" borderId="12" xfId="3" applyFont="1" applyFill="1" applyBorder="1" applyAlignment="1">
      <alignment horizontal="center" wrapText="1"/>
    </xf>
    <xf numFmtId="0" fontId="8" fillId="2" borderId="13" xfId="3" applyFont="1" applyFill="1" applyBorder="1" applyAlignment="1">
      <alignment vertical="top"/>
    </xf>
    <xf numFmtId="0" fontId="8" fillId="2" borderId="14" xfId="3" quotePrefix="1" applyFont="1" applyFill="1" applyBorder="1" applyAlignment="1">
      <alignment horizontal="center" vertical="top"/>
    </xf>
    <xf numFmtId="0" fontId="8" fillId="2" borderId="15" xfId="3" applyFont="1" applyFill="1" applyBorder="1" applyAlignment="1">
      <alignment horizontal="right" vertical="top"/>
    </xf>
    <xf numFmtId="0" fontId="12" fillId="2" borderId="17" xfId="3" applyFont="1" applyFill="1" applyBorder="1" applyAlignment="1">
      <alignment horizontal="center" vertical="top" wrapText="1"/>
    </xf>
    <xf numFmtId="0" fontId="8" fillId="2" borderId="18" xfId="3" applyFont="1" applyFill="1" applyBorder="1" applyAlignment="1">
      <alignment horizontal="right" vertical="top" wrapText="1"/>
    </xf>
    <xf numFmtId="0" fontId="8" fillId="2" borderId="50" xfId="3" applyFont="1" applyFill="1" applyBorder="1" applyAlignment="1">
      <alignment vertical="top"/>
    </xf>
    <xf numFmtId="0" fontId="8" fillId="2" borderId="14" xfId="3" applyFont="1" applyFill="1" applyBorder="1" applyAlignment="1">
      <alignment horizontal="center" vertical="top"/>
    </xf>
    <xf numFmtId="0" fontId="8" fillId="2" borderId="15" xfId="3" quotePrefix="1" applyFont="1" applyFill="1" applyBorder="1" applyAlignment="1">
      <alignment horizontal="right" vertical="top"/>
    </xf>
    <xf numFmtId="0" fontId="8" fillId="2" borderId="17" xfId="3" applyFont="1" applyFill="1" applyBorder="1" applyAlignment="1">
      <alignment horizontal="center" vertical="top" wrapText="1"/>
    </xf>
    <xf numFmtId="43" fontId="8" fillId="2" borderId="18" xfId="4" applyFont="1" applyFill="1" applyBorder="1" applyAlignment="1">
      <alignment horizontal="right" vertical="top"/>
    </xf>
    <xf numFmtId="0" fontId="8" fillId="2" borderId="14" xfId="3" applyFont="1" applyFill="1" applyBorder="1" applyAlignment="1">
      <alignment vertical="top"/>
    </xf>
    <xf numFmtId="0" fontId="8" fillId="2" borderId="16" xfId="3" applyFont="1" applyFill="1" applyBorder="1" applyAlignment="1">
      <alignment horizontal="left" vertical="top"/>
    </xf>
    <xf numFmtId="0" fontId="13" fillId="2" borderId="22" xfId="3" applyFont="1" applyFill="1" applyBorder="1" applyAlignment="1">
      <alignment horizontal="left" vertical="top"/>
    </xf>
    <xf numFmtId="0" fontId="8" fillId="2" borderId="15" xfId="3" applyFont="1" applyFill="1" applyBorder="1" applyAlignment="1">
      <alignment horizontal="left" vertical="top" wrapText="1" indent="2"/>
    </xf>
    <xf numFmtId="0" fontId="12" fillId="2" borderId="37" xfId="3" applyFont="1" applyFill="1" applyBorder="1" applyAlignment="1">
      <alignment vertical="top" wrapText="1"/>
    </xf>
    <xf numFmtId="0" fontId="12" fillId="2" borderId="15" xfId="3" applyFont="1" applyFill="1" applyBorder="1" applyAlignment="1">
      <alignment horizontal="right" vertical="top" wrapText="1"/>
    </xf>
    <xf numFmtId="0" fontId="8" fillId="2" borderId="16" xfId="3" applyFont="1" applyFill="1" applyBorder="1" applyAlignment="1">
      <alignment horizontal="left" vertical="top" wrapText="1" indent="2"/>
    </xf>
    <xf numFmtId="0" fontId="8" fillId="2" borderId="16" xfId="3" applyFont="1" applyFill="1" applyBorder="1" applyAlignment="1">
      <alignment horizontal="left" vertical="top" indent="2"/>
    </xf>
    <xf numFmtId="0" fontId="8" fillId="2" borderId="17" xfId="3" applyFont="1" applyFill="1" applyBorder="1" applyAlignment="1">
      <alignment vertical="top"/>
    </xf>
    <xf numFmtId="43" fontId="8" fillId="2" borderId="18" xfId="4" applyFont="1" applyFill="1" applyBorder="1" applyAlignment="1">
      <alignment vertical="top"/>
    </xf>
    <xf numFmtId="0" fontId="8" fillId="2" borderId="16" xfId="3" quotePrefix="1" applyFont="1" applyFill="1" applyBorder="1" applyAlignment="1">
      <alignment horizontal="left" vertical="top" indent="2"/>
    </xf>
    <xf numFmtId="43" fontId="8" fillId="2" borderId="40" xfId="4" applyFont="1" applyFill="1" applyBorder="1" applyAlignment="1">
      <alignment horizontal="right" vertical="top"/>
    </xf>
    <xf numFmtId="0" fontId="8" fillId="2" borderId="16" xfId="3" applyFont="1" applyFill="1" applyBorder="1" applyAlignment="1">
      <alignment vertical="top"/>
    </xf>
    <xf numFmtId="0" fontId="8" fillId="2" borderId="11" xfId="3" applyFont="1" applyFill="1" applyBorder="1" applyAlignment="1">
      <alignment horizontal="center" vertical="top" wrapText="1"/>
    </xf>
    <xf numFmtId="0" fontId="8" fillId="2" borderId="16" xfId="3" quotePrefix="1" applyFont="1" applyFill="1" applyBorder="1" applyAlignment="1">
      <alignment vertical="top"/>
    </xf>
    <xf numFmtId="0" fontId="8" fillId="2" borderId="10" xfId="3" applyFont="1" applyFill="1" applyBorder="1" applyAlignment="1">
      <alignment horizontal="right" vertical="top"/>
    </xf>
    <xf numFmtId="0" fontId="8" fillId="2" borderId="15" xfId="3" applyFont="1" applyFill="1" applyBorder="1" applyAlignment="1">
      <alignment horizontal="left" vertical="top" wrapText="1" indent="1"/>
    </xf>
    <xf numFmtId="0" fontId="12" fillId="2" borderId="27" xfId="3" applyFont="1" applyFill="1" applyBorder="1" applyAlignment="1">
      <alignment vertical="top" wrapText="1"/>
    </xf>
    <xf numFmtId="0" fontId="12" fillId="2" borderId="28" xfId="3" applyFont="1" applyFill="1" applyBorder="1" applyAlignment="1">
      <alignment horizontal="right" vertical="top" wrapText="1"/>
    </xf>
    <xf numFmtId="0" fontId="12" fillId="2" borderId="51" xfId="3" applyFont="1" applyFill="1" applyBorder="1" applyAlignment="1">
      <alignment horizontal="left" vertical="top" wrapText="1"/>
    </xf>
    <xf numFmtId="0" fontId="12" fillId="2" borderId="46" xfId="3" applyFont="1" applyFill="1" applyBorder="1" applyAlignment="1">
      <alignment horizontal="center" vertical="top" wrapText="1"/>
    </xf>
    <xf numFmtId="0" fontId="12" fillId="2" borderId="30" xfId="3" applyFont="1" applyFill="1" applyBorder="1" applyAlignment="1">
      <alignment horizontal="right" vertical="top" wrapText="1"/>
    </xf>
    <xf numFmtId="0" fontId="8" fillId="2" borderId="0" xfId="3" applyFont="1" applyFill="1" applyAlignment="1">
      <alignment horizontal="left" vertical="top"/>
    </xf>
    <xf numFmtId="43" fontId="8" fillId="2" borderId="0" xfId="4" applyFont="1" applyFill="1" applyAlignment="1">
      <alignment vertical="top"/>
    </xf>
    <xf numFmtId="43" fontId="8" fillId="2" borderId="0" xfId="4" applyFont="1" applyFill="1" applyBorder="1" applyAlignment="1">
      <alignment vertical="top"/>
    </xf>
    <xf numFmtId="43" fontId="11" fillId="2" borderId="0" xfId="4" applyFont="1" applyFill="1" applyBorder="1" applyAlignment="1">
      <alignment vertical="top"/>
    </xf>
    <xf numFmtId="0" fontId="8" fillId="2" borderId="15" xfId="3" applyFont="1" applyFill="1" applyBorder="1" applyAlignment="1">
      <alignment vertical="top" wrapText="1"/>
    </xf>
    <xf numFmtId="0" fontId="8" fillId="2" borderId="15" xfId="3" applyFont="1" applyFill="1" applyBorder="1" applyAlignment="1">
      <alignment horizontal="left" vertical="top" wrapText="1"/>
    </xf>
    <xf numFmtId="0" fontId="8" fillId="2" borderId="15" xfId="3" applyFont="1" applyFill="1" applyBorder="1" applyAlignment="1">
      <alignment horizontal="right" vertical="top" wrapText="1"/>
    </xf>
    <xf numFmtId="0" fontId="8" fillId="2" borderId="16" xfId="3" applyFont="1" applyFill="1" applyBorder="1" applyAlignment="1">
      <alignment horizontal="left" vertical="top" wrapText="1"/>
    </xf>
    <xf numFmtId="0" fontId="8" fillId="2" borderId="0" xfId="3" applyFont="1" applyFill="1" applyAlignment="1">
      <alignment horizontal="left" vertical="top" indent="1"/>
    </xf>
    <xf numFmtId="0" fontId="8" fillId="2" borderId="16" xfId="3" quotePrefix="1" applyFont="1" applyFill="1" applyBorder="1" applyAlignment="1">
      <alignment horizontal="left" vertical="top"/>
    </xf>
    <xf numFmtId="10" fontId="8" fillId="2" borderId="0" xfId="5" applyNumberFormat="1" applyFont="1" applyFill="1" applyBorder="1" applyAlignment="1">
      <alignment vertical="top"/>
    </xf>
    <xf numFmtId="0" fontId="8" fillId="2" borderId="15" xfId="3" applyFont="1" applyFill="1" applyBorder="1" applyAlignment="1">
      <alignment horizontal="left" vertical="top" indent="2"/>
    </xf>
    <xf numFmtId="0" fontId="8" fillId="2" borderId="28" xfId="3" applyFont="1" applyFill="1" applyBorder="1" applyAlignment="1">
      <alignment horizontal="right" vertical="top" wrapText="1"/>
    </xf>
    <xf numFmtId="0" fontId="8" fillId="2" borderId="52" xfId="3" applyFont="1" applyFill="1" applyBorder="1" applyAlignment="1">
      <alignment vertical="top"/>
    </xf>
    <xf numFmtId="0" fontId="8" fillId="2" borderId="0" xfId="3" applyFont="1" applyFill="1" applyAlignment="1">
      <alignment horizontal="right" vertical="top"/>
    </xf>
    <xf numFmtId="0" fontId="8" fillId="2" borderId="1" xfId="3" applyFont="1" applyFill="1" applyBorder="1" applyAlignment="1">
      <alignment horizontal="center" vertical="top"/>
    </xf>
    <xf numFmtId="0" fontId="8" fillId="2" borderId="0" xfId="3" applyFont="1" applyFill="1" applyAlignment="1">
      <alignment horizontal="center" vertical="top"/>
    </xf>
    <xf numFmtId="0" fontId="8" fillId="2" borderId="2" xfId="3" applyFont="1" applyFill="1" applyBorder="1" applyAlignment="1">
      <alignment horizontal="center" vertical="top"/>
    </xf>
    <xf numFmtId="0" fontId="8" fillId="2" borderId="3" xfId="3" applyFont="1" applyFill="1" applyBorder="1" applyAlignment="1">
      <alignment horizontal="center" vertical="top"/>
    </xf>
    <xf numFmtId="0" fontId="8" fillId="2" borderId="8" xfId="3" applyFont="1" applyFill="1" applyBorder="1" applyAlignment="1">
      <alignment horizontal="center" vertical="top"/>
    </xf>
    <xf numFmtId="0" fontId="8" fillId="2" borderId="9" xfId="3" applyFont="1" applyFill="1" applyBorder="1" applyAlignment="1">
      <alignment horizontal="center" vertical="top"/>
    </xf>
    <xf numFmtId="43" fontId="8" fillId="2" borderId="50" xfId="4" applyFont="1" applyFill="1" applyBorder="1" applyAlignment="1">
      <alignment horizontal="right" vertical="top" wrapText="1"/>
    </xf>
    <xf numFmtId="43" fontId="8" fillId="2" borderId="18" xfId="4" applyFont="1" applyFill="1" applyBorder="1" applyAlignment="1">
      <alignment horizontal="right" vertical="top" wrapText="1"/>
    </xf>
    <xf numFmtId="0" fontId="8" fillId="2" borderId="20" xfId="3" applyFont="1" applyFill="1" applyBorder="1" applyAlignment="1">
      <alignment vertical="top"/>
    </xf>
    <xf numFmtId="0" fontId="8" fillId="2" borderId="26" xfId="3" applyFont="1" applyFill="1" applyBorder="1" applyAlignment="1">
      <alignment vertical="top"/>
    </xf>
    <xf numFmtId="0" fontId="8" fillId="2" borderId="27" xfId="3" applyFont="1" applyFill="1" applyBorder="1" applyAlignment="1">
      <alignment vertical="top" wrapText="1"/>
    </xf>
    <xf numFmtId="0" fontId="8" fillId="2" borderId="28" xfId="3" applyFont="1" applyFill="1" applyBorder="1" applyAlignment="1">
      <alignment vertical="top" wrapText="1"/>
    </xf>
    <xf numFmtId="0" fontId="8" fillId="2" borderId="29" xfId="3" applyFont="1" applyFill="1" applyBorder="1" applyAlignment="1">
      <alignment vertical="top" wrapText="1"/>
    </xf>
    <xf numFmtId="0" fontId="8" fillId="2" borderId="52" xfId="3" applyFont="1" applyFill="1" applyBorder="1" applyAlignment="1">
      <alignment vertical="top" wrapText="1"/>
    </xf>
    <xf numFmtId="0" fontId="8" fillId="2" borderId="30" xfId="3" applyFont="1" applyFill="1" applyBorder="1" applyAlignment="1">
      <alignment vertical="top" wrapText="1"/>
    </xf>
    <xf numFmtId="0" fontId="8" fillId="2" borderId="32" xfId="3" applyFont="1" applyFill="1" applyBorder="1" applyAlignment="1">
      <alignment vertical="top"/>
    </xf>
    <xf numFmtId="49" fontId="8" fillId="2" borderId="0" xfId="3" applyNumberFormat="1" applyFont="1" applyFill="1" applyAlignment="1">
      <alignment vertical="top"/>
    </xf>
    <xf numFmtId="0" fontId="8" fillId="2" borderId="1" xfId="3" applyFont="1" applyFill="1" applyBorder="1" applyAlignment="1">
      <alignment horizontal="left" vertical="top"/>
    </xf>
    <xf numFmtId="0" fontId="12" fillId="2" borderId="1" xfId="3" applyFont="1" applyFill="1" applyBorder="1" applyAlignment="1">
      <alignment horizontal="left" vertical="top"/>
    </xf>
    <xf numFmtId="0" fontId="8" fillId="2" borderId="18" xfId="3" applyFont="1" applyFill="1" applyBorder="1" applyAlignment="1">
      <alignment horizontal="center" wrapText="1"/>
    </xf>
    <xf numFmtId="0" fontId="8" fillId="2" borderId="37" xfId="3" applyFont="1" applyFill="1" applyBorder="1" applyAlignment="1">
      <alignment horizontal="center" vertical="top" wrapText="1"/>
    </xf>
    <xf numFmtId="0" fontId="8" fillId="2" borderId="16" xfId="3" applyFont="1" applyFill="1" applyBorder="1" applyAlignment="1">
      <alignment horizontal="center" vertical="top" wrapText="1"/>
    </xf>
    <xf numFmtId="0" fontId="8" fillId="2" borderId="37" xfId="3" applyFont="1" applyFill="1" applyBorder="1" applyAlignment="1">
      <alignment horizontal="right" vertical="top" wrapText="1"/>
    </xf>
    <xf numFmtId="0" fontId="8" fillId="2" borderId="37" xfId="3" applyFont="1" applyFill="1" applyBorder="1" applyAlignment="1">
      <alignment vertical="top" wrapText="1"/>
    </xf>
    <xf numFmtId="0" fontId="8" fillId="2" borderId="45" xfId="3" applyFont="1" applyFill="1" applyBorder="1" applyAlignment="1">
      <alignment vertical="top" wrapText="1"/>
    </xf>
    <xf numFmtId="43" fontId="8" fillId="2" borderId="24" xfId="4" applyFont="1" applyFill="1" applyBorder="1" applyAlignment="1">
      <alignment horizontal="right" vertical="top" wrapText="1"/>
    </xf>
    <xf numFmtId="0" fontId="8" fillId="2" borderId="46" xfId="3" applyFont="1" applyFill="1" applyBorder="1" applyAlignment="1">
      <alignment vertical="top" wrapText="1"/>
    </xf>
    <xf numFmtId="0" fontId="16" fillId="2" borderId="0" xfId="3" applyFont="1" applyFill="1" applyAlignment="1">
      <alignment vertical="top"/>
    </xf>
    <xf numFmtId="0" fontId="8" fillId="2" borderId="50" xfId="3" applyFont="1" applyFill="1" applyBorder="1" applyAlignment="1">
      <alignment horizontal="center" vertical="top"/>
    </xf>
    <xf numFmtId="0" fontId="8" fillId="0" borderId="0" xfId="3" applyFont="1" applyAlignment="1">
      <alignment vertical="top"/>
    </xf>
    <xf numFmtId="165" fontId="8" fillId="2" borderId="0" xfId="3" quotePrefix="1" applyNumberFormat="1" applyFont="1" applyFill="1" applyAlignment="1">
      <alignment vertical="top"/>
    </xf>
    <xf numFmtId="165" fontId="8" fillId="2" borderId="0" xfId="3" applyNumberFormat="1" applyFont="1" applyFill="1" applyAlignment="1">
      <alignment vertical="top"/>
    </xf>
    <xf numFmtId="0" fontId="8" fillId="2" borderId="43" xfId="3" applyFont="1" applyFill="1" applyBorder="1"/>
    <xf numFmtId="43" fontId="8" fillId="2" borderId="43" xfId="1" quotePrefix="1" applyFont="1" applyFill="1" applyBorder="1" applyAlignment="1">
      <alignment horizontal="right"/>
    </xf>
    <xf numFmtId="0" fontId="8" fillId="2" borderId="55" xfId="3" applyFont="1" applyFill="1" applyBorder="1"/>
    <xf numFmtId="164" fontId="8" fillId="0" borderId="0" xfId="6" applyFont="1" applyBorder="1"/>
    <xf numFmtId="0" fontId="8" fillId="0" borderId="0" xfId="3" applyFont="1"/>
    <xf numFmtId="0" fontId="8" fillId="2" borderId="0" xfId="3" applyFont="1" applyFill="1"/>
    <xf numFmtId="0" fontId="8" fillId="2" borderId="18" xfId="3" applyFont="1" applyFill="1" applyBorder="1"/>
    <xf numFmtId="43" fontId="8" fillId="2" borderId="18" xfId="1" applyFont="1" applyFill="1" applyBorder="1" applyAlignment="1">
      <alignment horizontal="right"/>
    </xf>
    <xf numFmtId="0" fontId="8" fillId="2" borderId="50" xfId="3" applyFont="1" applyFill="1" applyBorder="1" applyAlignment="1">
      <alignment horizontal="left" vertical="top"/>
    </xf>
    <xf numFmtId="0" fontId="8" fillId="2" borderId="18" xfId="3" applyFont="1" applyFill="1" applyBorder="1" applyAlignment="1">
      <alignment vertical="top"/>
    </xf>
    <xf numFmtId="43" fontId="8" fillId="2" borderId="56" xfId="1" applyFont="1" applyFill="1" applyBorder="1" applyAlignment="1">
      <alignment horizontal="right" vertical="top"/>
    </xf>
    <xf numFmtId="164" fontId="8" fillId="0" borderId="0" xfId="6" applyFont="1" applyBorder="1" applyAlignment="1">
      <alignment vertical="top"/>
    </xf>
    <xf numFmtId="43" fontId="8" fillId="2" borderId="40" xfId="1" applyFont="1" applyFill="1" applyBorder="1" applyAlignment="1">
      <alignment horizontal="right" vertical="top"/>
    </xf>
    <xf numFmtId="0" fontId="8" fillId="2" borderId="40" xfId="3" applyFont="1" applyFill="1" applyBorder="1" applyAlignment="1">
      <alignment horizontal="right" vertical="top"/>
    </xf>
    <xf numFmtId="43" fontId="8" fillId="2" borderId="18" xfId="1" applyFont="1" applyFill="1" applyBorder="1" applyAlignment="1">
      <alignment horizontal="right" vertical="top"/>
    </xf>
    <xf numFmtId="0" fontId="8" fillId="2" borderId="50" xfId="3" applyFont="1" applyFill="1" applyBorder="1" applyAlignment="1">
      <alignment horizontal="right" vertical="top"/>
    </xf>
    <xf numFmtId="43" fontId="8" fillId="2" borderId="56" xfId="1" quotePrefix="1" applyFont="1" applyFill="1" applyBorder="1" applyAlignment="1">
      <alignment horizontal="right" vertical="top"/>
    </xf>
    <xf numFmtId="164" fontId="8" fillId="0" borderId="0" xfId="3" applyNumberFormat="1" applyFont="1" applyAlignment="1">
      <alignment vertical="top"/>
    </xf>
    <xf numFmtId="0" fontId="8" fillId="2" borderId="18" xfId="3" applyFont="1" applyFill="1" applyBorder="1" applyAlignment="1">
      <alignment horizontal="right" vertical="top"/>
    </xf>
    <xf numFmtId="43" fontId="8" fillId="2" borderId="57" xfId="1" quotePrefix="1" applyFont="1" applyFill="1" applyBorder="1" applyAlignment="1">
      <alignment horizontal="right" vertical="top"/>
    </xf>
    <xf numFmtId="43" fontId="8" fillId="2" borderId="18" xfId="1" quotePrefix="1" applyFont="1" applyFill="1" applyBorder="1" applyAlignment="1">
      <alignment horizontal="right" vertical="top"/>
    </xf>
    <xf numFmtId="164" fontId="8" fillId="2" borderId="0" xfId="3" applyNumberFormat="1" applyFont="1" applyFill="1" applyAlignment="1">
      <alignment vertical="top"/>
    </xf>
    <xf numFmtId="43" fontId="8" fillId="2" borderId="40" xfId="1" quotePrefix="1" applyFont="1" applyFill="1" applyBorder="1" applyAlignment="1">
      <alignment horizontal="right" vertical="top"/>
    </xf>
    <xf numFmtId="0" fontId="8" fillId="2" borderId="40" xfId="3" applyFont="1" applyFill="1" applyBorder="1" applyAlignment="1">
      <alignment vertical="top"/>
    </xf>
    <xf numFmtId="0" fontId="8" fillId="2" borderId="58" xfId="3" applyFont="1" applyFill="1" applyBorder="1" applyAlignment="1">
      <alignment vertical="top"/>
    </xf>
    <xf numFmtId="0" fontId="8" fillId="2" borderId="59" xfId="3" applyFont="1" applyFill="1" applyBorder="1" applyAlignment="1">
      <alignment vertical="top"/>
    </xf>
    <xf numFmtId="0" fontId="8" fillId="2" borderId="59" xfId="3" applyFont="1" applyFill="1" applyBorder="1" applyAlignment="1">
      <alignment horizontal="right" vertical="top"/>
    </xf>
    <xf numFmtId="0" fontId="11" fillId="2" borderId="1" xfId="3" applyFont="1" applyFill="1" applyBorder="1" applyAlignment="1">
      <alignment horizontal="center" vertical="center"/>
    </xf>
    <xf numFmtId="0" fontId="8" fillId="2" borderId="60" xfId="3" applyFont="1" applyFill="1" applyBorder="1" applyAlignment="1">
      <alignment horizontal="center"/>
    </xf>
    <xf numFmtId="0" fontId="8" fillId="2" borderId="55" xfId="3" applyFont="1" applyFill="1" applyBorder="1" applyAlignment="1">
      <alignment horizontal="center"/>
    </xf>
    <xf numFmtId="0" fontId="8" fillId="2" borderId="54" xfId="3" applyFont="1" applyFill="1" applyBorder="1" applyAlignment="1">
      <alignment horizontal="center" wrapText="1"/>
    </xf>
    <xf numFmtId="0" fontId="8" fillId="2" borderId="43" xfId="3" applyFont="1" applyFill="1" applyBorder="1" applyAlignment="1">
      <alignment horizontal="center"/>
    </xf>
    <xf numFmtId="0" fontId="8" fillId="2" borderId="55" xfId="3" applyFont="1" applyFill="1" applyBorder="1" applyAlignment="1">
      <alignment horizontal="right"/>
    </xf>
    <xf numFmtId="0" fontId="8" fillId="2" borderId="0" xfId="3" applyFont="1" applyFill="1" applyAlignment="1">
      <alignment horizontal="right"/>
    </xf>
    <xf numFmtId="0" fontId="8" fillId="2" borderId="14" xfId="3" quotePrefix="1" applyFont="1" applyFill="1" applyBorder="1" applyAlignment="1">
      <alignment horizontal="right" vertical="top"/>
    </xf>
    <xf numFmtId="0" fontId="8" fillId="2" borderId="15" xfId="3" quotePrefix="1" applyFont="1" applyFill="1" applyBorder="1" applyAlignment="1">
      <alignment horizontal="center" vertical="top"/>
    </xf>
    <xf numFmtId="0" fontId="8" fillId="2" borderId="50" xfId="3" applyFont="1" applyFill="1" applyBorder="1" applyAlignment="1">
      <alignment vertical="top" wrapText="1"/>
    </xf>
    <xf numFmtId="0" fontId="8" fillId="2" borderId="14" xfId="3" applyFont="1" applyFill="1" applyBorder="1" applyAlignment="1">
      <alignment vertical="top" wrapText="1"/>
    </xf>
    <xf numFmtId="0" fontId="8" fillId="2" borderId="18" xfId="3" quotePrefix="1" applyFont="1" applyFill="1" applyBorder="1" applyAlignment="1">
      <alignment horizontal="right" vertical="top"/>
    </xf>
    <xf numFmtId="0" fontId="8" fillId="2" borderId="50" xfId="3" quotePrefix="1" applyFont="1" applyFill="1" applyBorder="1" applyAlignment="1">
      <alignment horizontal="right" vertical="top"/>
    </xf>
    <xf numFmtId="0" fontId="8" fillId="2" borderId="0" xfId="3" quotePrefix="1" applyFont="1" applyFill="1" applyAlignment="1">
      <alignment horizontal="right" vertical="top"/>
    </xf>
    <xf numFmtId="0" fontId="8" fillId="2" borderId="14" xfId="3" quotePrefix="1" applyFont="1" applyFill="1" applyBorder="1" applyAlignment="1">
      <alignment horizontal="right"/>
    </xf>
    <xf numFmtId="0" fontId="8" fillId="2" borderId="15" xfId="3" applyFont="1" applyFill="1" applyBorder="1" applyAlignment="1">
      <alignment horizontal="center"/>
    </xf>
    <xf numFmtId="0" fontId="8" fillId="2" borderId="15" xfId="3" quotePrefix="1" applyFont="1" applyFill="1" applyBorder="1" applyAlignment="1">
      <alignment horizontal="right"/>
    </xf>
    <xf numFmtId="0" fontId="8" fillId="2" borderId="16" xfId="3" applyFont="1" applyFill="1" applyBorder="1"/>
    <xf numFmtId="43" fontId="8" fillId="2" borderId="18" xfId="1" quotePrefix="1" applyFont="1" applyFill="1" applyBorder="1" applyAlignment="1">
      <alignment horizontal="right"/>
    </xf>
    <xf numFmtId="0" fontId="8" fillId="2" borderId="18" xfId="3" applyFont="1" applyFill="1" applyBorder="1" applyAlignment="1">
      <alignment horizontal="right"/>
    </xf>
    <xf numFmtId="0" fontId="8" fillId="2" borderId="50" xfId="3" quotePrefix="1" applyFont="1" applyFill="1" applyBorder="1" applyAlignment="1">
      <alignment horizontal="right"/>
    </xf>
    <xf numFmtId="0" fontId="8" fillId="2" borderId="0" xfId="3" quotePrefix="1" applyFont="1" applyFill="1" applyAlignment="1">
      <alignment horizontal="right"/>
    </xf>
    <xf numFmtId="0" fontId="8" fillId="2" borderId="15" xfId="3" applyFont="1" applyFill="1" applyBorder="1"/>
    <xf numFmtId="0" fontId="8" fillId="2" borderId="15" xfId="3" applyFont="1" applyFill="1" applyBorder="1" applyAlignment="1">
      <alignment horizontal="right"/>
    </xf>
    <xf numFmtId="0" fontId="8" fillId="2" borderId="16" xfId="3" applyFont="1" applyFill="1" applyBorder="1" applyAlignment="1">
      <alignment wrapText="1"/>
    </xf>
    <xf numFmtId="0" fontId="8" fillId="2" borderId="15" xfId="3" applyFont="1" applyFill="1" applyBorder="1" applyAlignment="1">
      <alignment vertical="top"/>
    </xf>
    <xf numFmtId="0" fontId="8" fillId="2" borderId="16" xfId="3" applyFont="1" applyFill="1" applyBorder="1" applyAlignment="1">
      <alignment vertical="top" wrapText="1"/>
    </xf>
    <xf numFmtId="0" fontId="8" fillId="2" borderId="10" xfId="3" applyFont="1" applyFill="1" applyBorder="1" applyAlignment="1">
      <alignment vertical="top"/>
    </xf>
    <xf numFmtId="0" fontId="8" fillId="2" borderId="39" xfId="3" applyFont="1" applyFill="1" applyBorder="1" applyAlignment="1">
      <alignment vertical="top"/>
    </xf>
    <xf numFmtId="0" fontId="8" fillId="2" borderId="36" xfId="3" quotePrefix="1" applyFont="1" applyFill="1" applyBorder="1" applyAlignment="1">
      <alignment horizontal="right" vertical="top"/>
    </xf>
    <xf numFmtId="0" fontId="8" fillId="2" borderId="21" xfId="3" applyFont="1" applyFill="1" applyBorder="1" applyAlignment="1">
      <alignment vertical="top"/>
    </xf>
    <xf numFmtId="0" fontId="8" fillId="2" borderId="21" xfId="3" applyFont="1" applyFill="1" applyBorder="1" applyAlignment="1">
      <alignment horizontal="right" vertical="top"/>
    </xf>
    <xf numFmtId="0" fontId="8" fillId="2" borderId="34" xfId="3" applyFont="1" applyFill="1" applyBorder="1" applyAlignment="1">
      <alignment vertical="top" wrapText="1"/>
    </xf>
    <xf numFmtId="0" fontId="8" fillId="2" borderId="61" xfId="3" applyFont="1" applyFill="1" applyBorder="1" applyAlignment="1">
      <alignment vertical="top"/>
    </xf>
    <xf numFmtId="0" fontId="8" fillId="2" borderId="61" xfId="3" applyFont="1" applyFill="1" applyBorder="1" applyAlignment="1">
      <alignment horizontal="left" vertical="top" wrapText="1"/>
    </xf>
    <xf numFmtId="0" fontId="8" fillId="2" borderId="36" xfId="3" applyFont="1" applyFill="1" applyBorder="1" applyAlignment="1">
      <alignment horizontal="left" vertical="top" wrapText="1"/>
    </xf>
    <xf numFmtId="0" fontId="8" fillId="2" borderId="34" xfId="3" applyFont="1" applyFill="1" applyBorder="1" applyAlignment="1">
      <alignment vertical="top"/>
    </xf>
    <xf numFmtId="0" fontId="8" fillId="2" borderId="24" xfId="3" applyFont="1" applyFill="1" applyBorder="1" applyAlignment="1">
      <alignment horizontal="right" vertical="top"/>
    </xf>
    <xf numFmtId="43" fontId="8" fillId="2" borderId="24" xfId="1" applyFont="1" applyFill="1" applyBorder="1" applyAlignment="1">
      <alignment horizontal="right" vertical="top"/>
    </xf>
    <xf numFmtId="0" fontId="8" fillId="2" borderId="61" xfId="3" quotePrefix="1" applyFont="1" applyFill="1" applyBorder="1" applyAlignment="1">
      <alignment horizontal="right" vertical="top"/>
    </xf>
    <xf numFmtId="0" fontId="8" fillId="2" borderId="61" xfId="3" applyFont="1" applyFill="1" applyBorder="1" applyAlignment="1">
      <alignment vertical="top" wrapText="1"/>
    </xf>
    <xf numFmtId="0" fontId="8" fillId="2" borderId="50" xfId="3" quotePrefix="1" applyFont="1" applyFill="1" applyBorder="1" applyAlignment="1">
      <alignment horizontal="left" vertical="top"/>
    </xf>
    <xf numFmtId="49" fontId="8" fillId="2" borderId="0" xfId="3" quotePrefix="1" applyNumberFormat="1" applyFont="1" applyFill="1" applyAlignment="1">
      <alignment horizontal="center" vertical="top"/>
    </xf>
    <xf numFmtId="15" fontId="8" fillId="2" borderId="0" xfId="3" applyNumberFormat="1" applyFont="1" applyFill="1" applyAlignment="1">
      <alignment vertical="top"/>
    </xf>
    <xf numFmtId="165" fontId="8" fillId="2" borderId="61" xfId="3" applyNumberFormat="1" applyFont="1" applyFill="1" applyBorder="1" applyAlignment="1">
      <alignment horizontal="center" vertical="top"/>
    </xf>
    <xf numFmtId="0" fontId="8" fillId="2" borderId="61" xfId="3" quotePrefix="1" applyFont="1" applyFill="1" applyBorder="1" applyAlignment="1">
      <alignment horizontal="left" vertical="top"/>
    </xf>
    <xf numFmtId="0" fontId="8" fillId="2" borderId="54" xfId="3" applyFont="1" applyFill="1" applyBorder="1" applyAlignment="1">
      <alignment horizontal="left" vertical="top"/>
    </xf>
    <xf numFmtId="0" fontId="8" fillId="2" borderId="55" xfId="3" applyFont="1" applyFill="1" applyBorder="1" applyAlignment="1">
      <alignment horizontal="left" vertical="top"/>
    </xf>
    <xf numFmtId="0" fontId="8" fillId="2" borderId="60" xfId="3" applyFont="1" applyFill="1" applyBorder="1" applyAlignment="1">
      <alignment horizontal="left" vertical="top"/>
    </xf>
    <xf numFmtId="0" fontId="8" fillId="2" borderId="55" xfId="3" applyFont="1" applyFill="1" applyBorder="1" applyAlignment="1">
      <alignment vertical="top"/>
    </xf>
    <xf numFmtId="43" fontId="8" fillId="2" borderId="43" xfId="1" quotePrefix="1" applyFont="1" applyFill="1" applyBorder="1" applyAlignment="1">
      <alignment horizontal="right" vertical="top"/>
    </xf>
    <xf numFmtId="0" fontId="8" fillId="2" borderId="55" xfId="3" quotePrefix="1" applyFont="1" applyFill="1" applyBorder="1" applyAlignment="1">
      <alignment horizontal="left" vertical="top"/>
    </xf>
    <xf numFmtId="49" fontId="8" fillId="2" borderId="0" xfId="3" quotePrefix="1" applyNumberFormat="1" applyFont="1" applyFill="1" applyAlignment="1">
      <alignment horizontal="right" vertical="top" wrapText="1"/>
    </xf>
    <xf numFmtId="0" fontId="8" fillId="2" borderId="39" xfId="3" applyFont="1" applyFill="1" applyBorder="1" applyAlignment="1">
      <alignment horizontal="left" vertical="top"/>
    </xf>
    <xf numFmtId="0" fontId="8" fillId="2" borderId="14" xfId="3" applyFont="1" applyFill="1" applyBorder="1" applyAlignment="1">
      <alignment horizontal="left" vertical="top"/>
    </xf>
    <xf numFmtId="49" fontId="8" fillId="2" borderId="0" xfId="3" applyNumberFormat="1" applyFont="1" applyFill="1" applyAlignment="1">
      <alignment horizontal="right" vertical="top" wrapText="1"/>
    </xf>
    <xf numFmtId="0" fontId="8" fillId="2" borderId="24" xfId="3" applyFont="1" applyFill="1" applyBorder="1" applyAlignment="1">
      <alignment vertical="top"/>
    </xf>
    <xf numFmtId="0" fontId="8" fillId="2" borderId="2" xfId="3" applyFont="1" applyFill="1" applyBorder="1" applyAlignment="1">
      <alignment horizontal="center"/>
    </xf>
    <xf numFmtId="0" fontId="8" fillId="2" borderId="3" xfId="3" applyFont="1" applyFill="1" applyBorder="1" applyAlignment="1">
      <alignment horizontal="center"/>
    </xf>
    <xf numFmtId="0" fontId="8" fillId="2" borderId="8" xfId="3" applyFont="1" applyFill="1" applyBorder="1" applyAlignment="1">
      <alignment horizontal="center"/>
    </xf>
    <xf numFmtId="0" fontId="8" fillId="2" borderId="9" xfId="3" applyFont="1" applyFill="1" applyBorder="1" applyAlignment="1">
      <alignment horizontal="center"/>
    </xf>
    <xf numFmtId="0" fontId="8" fillId="2" borderId="50" xfId="3" applyFont="1" applyFill="1" applyBorder="1" applyAlignment="1">
      <alignment horizontal="right" vertical="top" wrapText="1"/>
    </xf>
    <xf numFmtId="43" fontId="8" fillId="2" borderId="50" xfId="1" applyFont="1" applyFill="1" applyBorder="1" applyAlignment="1">
      <alignment horizontal="right" vertical="top" wrapText="1"/>
    </xf>
    <xf numFmtId="43" fontId="8" fillId="2" borderId="18" xfId="1" applyFont="1" applyFill="1" applyBorder="1" applyAlignment="1">
      <alignment horizontal="right" vertical="top" wrapText="1"/>
    </xf>
    <xf numFmtId="0" fontId="8" fillId="2" borderId="38" xfId="3" applyFont="1" applyFill="1" applyBorder="1" applyAlignment="1">
      <alignment vertical="top"/>
    </xf>
    <xf numFmtId="0" fontId="8" fillId="2" borderId="33" xfId="3" applyFont="1" applyFill="1" applyBorder="1" applyAlignment="1">
      <alignment vertical="top"/>
    </xf>
    <xf numFmtId="0" fontId="8" fillId="2" borderId="36" xfId="3" applyFont="1" applyFill="1" applyBorder="1" applyAlignment="1">
      <alignment vertical="top"/>
    </xf>
    <xf numFmtId="0" fontId="8" fillId="2" borderId="23" xfId="3" applyFont="1" applyFill="1" applyBorder="1" applyAlignment="1">
      <alignment horizontal="center" vertical="top" wrapText="1"/>
    </xf>
    <xf numFmtId="0" fontId="8" fillId="2" borderId="61" xfId="3" applyFont="1" applyFill="1" applyBorder="1" applyAlignment="1">
      <alignment horizontal="right" vertical="top" wrapText="1"/>
    </xf>
    <xf numFmtId="0" fontId="8" fillId="2" borderId="24" xfId="3" applyFont="1" applyFill="1" applyBorder="1" applyAlignment="1">
      <alignment horizontal="right" vertical="top" wrapText="1"/>
    </xf>
    <xf numFmtId="0" fontId="8" fillId="2" borderId="35" xfId="3" applyFont="1" applyFill="1" applyBorder="1" applyAlignment="1">
      <alignment vertical="top"/>
    </xf>
    <xf numFmtId="0" fontId="8" fillId="2" borderId="62" xfId="3" applyFont="1" applyFill="1" applyBorder="1" applyAlignment="1">
      <alignment horizontal="left" vertical="top"/>
    </xf>
    <xf numFmtId="0" fontId="8" fillId="2" borderId="43" xfId="3" applyFont="1" applyFill="1" applyBorder="1" applyAlignment="1">
      <alignment vertical="top"/>
    </xf>
    <xf numFmtId="164" fontId="8" fillId="2" borderId="0" xfId="6" applyFont="1" applyFill="1" applyAlignment="1">
      <alignment vertical="top"/>
    </xf>
    <xf numFmtId="0" fontId="8" fillId="2" borderId="15" xfId="3" applyFont="1" applyFill="1" applyBorder="1" applyAlignment="1">
      <alignment horizontal="left" vertical="top"/>
    </xf>
    <xf numFmtId="0" fontId="8" fillId="2" borderId="16" xfId="3" applyFont="1" applyFill="1" applyBorder="1" applyAlignment="1">
      <alignment horizontal="center" vertical="top"/>
    </xf>
    <xf numFmtId="43" fontId="8" fillId="2" borderId="63" xfId="1" applyFont="1" applyFill="1" applyBorder="1" applyAlignment="1">
      <alignment horizontal="right" vertical="top"/>
    </xf>
    <xf numFmtId="0" fontId="8" fillId="2" borderId="16" xfId="3" applyFont="1" applyFill="1" applyBorder="1" applyAlignment="1">
      <alignment horizontal="right" vertical="top"/>
    </xf>
    <xf numFmtId="0" fontId="8" fillId="2" borderId="21" xfId="3" applyFont="1" applyFill="1" applyBorder="1" applyAlignment="1">
      <alignment horizontal="left" vertical="top"/>
    </xf>
    <xf numFmtId="43" fontId="8" fillId="2" borderId="64" xfId="1" quotePrefix="1" applyFont="1" applyFill="1" applyBorder="1" applyAlignment="1">
      <alignment horizontal="right" vertical="top"/>
    </xf>
    <xf numFmtId="0" fontId="8" fillId="2" borderId="10" xfId="3" applyFont="1" applyFill="1" applyBorder="1" applyAlignment="1">
      <alignment horizontal="left" vertical="top"/>
    </xf>
    <xf numFmtId="43" fontId="8" fillId="2" borderId="64" xfId="1" applyFont="1" applyFill="1" applyBorder="1" applyAlignment="1">
      <alignment horizontal="right" vertical="top"/>
    </xf>
    <xf numFmtId="0" fontId="18" fillId="2" borderId="0" xfId="3" applyFont="1" applyFill="1" applyAlignment="1">
      <alignment vertical="top"/>
    </xf>
    <xf numFmtId="0" fontId="19" fillId="2" borderId="1" xfId="3" applyFont="1" applyFill="1" applyBorder="1" applyAlignment="1">
      <alignment vertical="top"/>
    </xf>
    <xf numFmtId="0" fontId="18" fillId="2" borderId="1" xfId="3" applyFont="1" applyFill="1" applyBorder="1" applyAlignment="1">
      <alignment vertical="top"/>
    </xf>
    <xf numFmtId="0" fontId="18" fillId="2" borderId="61" xfId="3" applyFont="1" applyFill="1" applyBorder="1" applyAlignment="1">
      <alignment vertical="top"/>
    </xf>
    <xf numFmtId="0" fontId="18" fillId="2" borderId="65" xfId="3" applyFont="1" applyFill="1" applyBorder="1" applyAlignment="1">
      <alignment horizontal="center"/>
    </xf>
    <xf numFmtId="0" fontId="18" fillId="2" borderId="43" xfId="3" applyFont="1" applyFill="1" applyBorder="1" applyAlignment="1">
      <alignment horizontal="center"/>
    </xf>
    <xf numFmtId="0" fontId="18" fillId="2" borderId="55" xfId="3" applyFont="1" applyFill="1" applyBorder="1" applyAlignment="1">
      <alignment horizontal="right"/>
    </xf>
    <xf numFmtId="0" fontId="8" fillId="2" borderId="13" xfId="3" quotePrefix="1" applyFont="1" applyFill="1" applyBorder="1" applyAlignment="1">
      <alignment horizontal="right" vertical="top"/>
    </xf>
    <xf numFmtId="0" fontId="8" fillId="2" borderId="13" xfId="3" quotePrefix="1" applyFont="1" applyFill="1" applyBorder="1" applyAlignment="1">
      <alignment horizontal="right"/>
    </xf>
    <xf numFmtId="0" fontId="8" fillId="2" borderId="14" xfId="3" applyFont="1" applyFill="1" applyBorder="1" applyAlignment="1">
      <alignment horizontal="center"/>
    </xf>
    <xf numFmtId="0" fontId="8" fillId="2" borderId="16" xfId="3" applyFont="1" applyFill="1" applyBorder="1" applyAlignment="1">
      <alignment horizontal="left"/>
    </xf>
    <xf numFmtId="0" fontId="8" fillId="2" borderId="50" xfId="3" applyFont="1" applyFill="1" applyBorder="1" applyAlignment="1">
      <alignment horizontal="left"/>
    </xf>
    <xf numFmtId="0" fontId="8" fillId="2" borderId="50" xfId="3" applyFont="1" applyFill="1" applyBorder="1"/>
    <xf numFmtId="0" fontId="8" fillId="2" borderId="14" xfId="3" applyFont="1" applyFill="1" applyBorder="1"/>
    <xf numFmtId="0" fontId="8" fillId="2" borderId="50" xfId="3" applyFont="1" applyFill="1" applyBorder="1" applyAlignment="1">
      <alignment horizontal="right"/>
    </xf>
    <xf numFmtId="0" fontId="18" fillId="2" borderId="33" xfId="3" quotePrefix="1" applyFont="1" applyFill="1" applyBorder="1" applyAlignment="1">
      <alignment horizontal="right" vertical="top"/>
    </xf>
    <xf numFmtId="0" fontId="8" fillId="2" borderId="61" xfId="3" applyFont="1" applyFill="1" applyBorder="1" applyAlignment="1">
      <alignment horizontal="right" vertical="top"/>
    </xf>
    <xf numFmtId="0" fontId="18" fillId="2" borderId="0" xfId="3" quotePrefix="1" applyFont="1" applyFill="1" applyAlignment="1">
      <alignment horizontal="right" vertical="top"/>
    </xf>
    <xf numFmtId="0" fontId="10" fillId="3" borderId="0" xfId="0" applyFont="1" applyFill="1" applyAlignment="1">
      <alignment vertical="top"/>
    </xf>
    <xf numFmtId="0" fontId="8" fillId="3" borderId="0" xfId="0" applyFont="1" applyFill="1" applyAlignment="1">
      <alignment vertical="top"/>
    </xf>
    <xf numFmtId="0" fontId="20" fillId="3" borderId="0" xfId="0" applyFont="1" applyFill="1" applyAlignment="1">
      <alignment vertical="top"/>
    </xf>
    <xf numFmtId="0" fontId="8" fillId="3" borderId="0" xfId="0" quotePrefix="1" applyFont="1" applyFill="1" applyAlignment="1">
      <alignment vertical="top"/>
    </xf>
    <xf numFmtId="0" fontId="8" fillId="3" borderId="0" xfId="0" applyFont="1" applyFill="1" applyAlignment="1">
      <alignment horizontal="center" wrapText="1"/>
    </xf>
    <xf numFmtId="0" fontId="8" fillId="3" borderId="0" xfId="0" applyFont="1" applyFill="1" applyAlignment="1">
      <alignment horizontal="center"/>
    </xf>
    <xf numFmtId="0" fontId="8" fillId="3" borderId="1" xfId="0" applyFont="1" applyFill="1" applyBorder="1" applyAlignment="1">
      <alignment horizontal="center" vertical="top"/>
    </xf>
    <xf numFmtId="0" fontId="8" fillId="3" borderId="0" xfId="0" applyFont="1" applyFill="1" applyAlignment="1">
      <alignment horizontal="center" vertical="top"/>
    </xf>
    <xf numFmtId="166" fontId="8" fillId="3" borderId="1" xfId="0" quotePrefix="1" applyNumberFormat="1" applyFont="1" applyFill="1" applyBorder="1" applyAlignment="1">
      <alignment horizontal="center" vertical="top"/>
    </xf>
    <xf numFmtId="0" fontId="8" fillId="3" borderId="1" xfId="0" quotePrefix="1" applyFont="1" applyFill="1" applyBorder="1" applyAlignment="1">
      <alignment horizontal="center" vertical="top"/>
    </xf>
    <xf numFmtId="166" fontId="8" fillId="3" borderId="0" xfId="0" quotePrefix="1" applyNumberFormat="1" applyFont="1" applyFill="1" applyAlignment="1">
      <alignment horizontal="center" vertical="top"/>
    </xf>
    <xf numFmtId="8" fontId="8" fillId="3" borderId="1" xfId="0" quotePrefix="1" applyNumberFormat="1" applyFont="1" applyFill="1" applyBorder="1" applyAlignment="1">
      <alignment horizontal="center" vertical="top"/>
    </xf>
    <xf numFmtId="0" fontId="8" fillId="3" borderId="50" xfId="0" quotePrefix="1" applyFont="1" applyFill="1" applyBorder="1" applyAlignment="1">
      <alignment horizontal="center" vertical="top"/>
    </xf>
    <xf numFmtId="0" fontId="8" fillId="3" borderId="0" xfId="0" quotePrefix="1" applyFont="1" applyFill="1" applyAlignment="1">
      <alignment horizontal="center" vertical="top"/>
    </xf>
    <xf numFmtId="0" fontId="8" fillId="3" borderId="61" xfId="0" quotePrefix="1" applyFont="1" applyFill="1" applyBorder="1" applyAlignment="1">
      <alignment horizontal="center" vertical="top"/>
    </xf>
    <xf numFmtId="166" fontId="8" fillId="3" borderId="1" xfId="0" quotePrefix="1" applyNumberFormat="1" applyFont="1" applyFill="1" applyBorder="1" applyAlignment="1">
      <alignment horizontal="right" vertical="top"/>
    </xf>
    <xf numFmtId="166" fontId="8" fillId="3" borderId="61" xfId="0" quotePrefix="1" applyNumberFormat="1" applyFont="1" applyFill="1" applyBorder="1" applyAlignment="1">
      <alignment horizontal="right" vertical="top"/>
    </xf>
    <xf numFmtId="4" fontId="8" fillId="3" borderId="1" xfId="0" quotePrefix="1" applyNumberFormat="1" applyFont="1" applyFill="1" applyBorder="1" applyAlignment="1">
      <alignment horizontal="right" vertical="top"/>
    </xf>
    <xf numFmtId="166" fontId="8" fillId="3" borderId="0" xfId="0" applyNumberFormat="1" applyFont="1" applyFill="1" applyAlignment="1">
      <alignment vertical="top"/>
    </xf>
    <xf numFmtId="4" fontId="21" fillId="3" borderId="50" xfId="0" quotePrefix="1" applyNumberFormat="1" applyFont="1" applyFill="1" applyBorder="1" applyAlignment="1">
      <alignment horizontal="right" vertical="top"/>
    </xf>
    <xf numFmtId="2" fontId="8" fillId="3" borderId="0" xfId="0" applyNumberFormat="1" applyFont="1" applyFill="1" applyAlignment="1">
      <alignment vertical="top"/>
    </xf>
    <xf numFmtId="166" fontId="21" fillId="3" borderId="52" xfId="0" quotePrefix="1" applyNumberFormat="1" applyFont="1" applyFill="1" applyBorder="1" applyAlignment="1">
      <alignment horizontal="right" vertical="top"/>
    </xf>
    <xf numFmtId="0" fontId="11" fillId="3" borderId="0" xfId="0" applyFont="1" applyFill="1" applyAlignment="1">
      <alignment vertical="top"/>
    </xf>
    <xf numFmtId="0" fontId="0" fillId="0" borderId="0" xfId="0" applyAlignment="1">
      <alignment vertical="top"/>
    </xf>
    <xf numFmtId="0" fontId="8" fillId="3" borderId="0" xfId="0" applyFont="1" applyFill="1" applyAlignment="1">
      <alignment horizontal="right" vertical="top"/>
    </xf>
    <xf numFmtId="0" fontId="0" fillId="0" borderId="0" xfId="0" applyAlignment="1">
      <alignment horizontal="center"/>
    </xf>
    <xf numFmtId="0" fontId="11" fillId="3" borderId="0" xfId="0" applyFont="1" applyFill="1" applyAlignment="1">
      <alignment horizontal="center" vertical="top"/>
    </xf>
    <xf numFmtId="0" fontId="11" fillId="3" borderId="1" xfId="0" applyFont="1" applyFill="1" applyBorder="1" applyAlignment="1">
      <alignment horizontal="center" vertical="top"/>
    </xf>
    <xf numFmtId="0" fontId="8" fillId="3" borderId="65" xfId="0" quotePrefix="1" applyFont="1" applyFill="1" applyBorder="1" applyAlignment="1">
      <alignment horizontal="center"/>
    </xf>
    <xf numFmtId="0" fontId="8" fillId="3" borderId="68" xfId="0" applyFont="1" applyFill="1" applyBorder="1" applyAlignment="1">
      <alignment horizontal="center"/>
    </xf>
    <xf numFmtId="0" fontId="8" fillId="3" borderId="69" xfId="0" applyFont="1" applyFill="1" applyBorder="1" applyAlignment="1">
      <alignment horizontal="center" wrapText="1"/>
    </xf>
    <xf numFmtId="0" fontId="8" fillId="3" borderId="43" xfId="0" applyFont="1" applyFill="1" applyBorder="1" applyAlignment="1">
      <alignment horizontal="center"/>
    </xf>
    <xf numFmtId="0" fontId="8" fillId="3" borderId="55" xfId="0" applyFont="1" applyFill="1" applyBorder="1" applyAlignment="1">
      <alignment horizontal="center"/>
    </xf>
    <xf numFmtId="0" fontId="8" fillId="3" borderId="13" xfId="0" applyFont="1" applyFill="1" applyBorder="1" applyAlignment="1">
      <alignment vertical="top"/>
    </xf>
    <xf numFmtId="0" fontId="8" fillId="3" borderId="37" xfId="0" applyFont="1" applyFill="1" applyBorder="1" applyAlignment="1">
      <alignment horizontal="center" vertical="top"/>
    </xf>
    <xf numFmtId="0" fontId="8" fillId="3" borderId="19" xfId="0" applyFont="1" applyFill="1" applyBorder="1" applyAlignment="1">
      <alignment vertical="top"/>
    </xf>
    <xf numFmtId="0" fontId="8" fillId="3" borderId="50" xfId="0" applyFont="1" applyFill="1" applyBorder="1" applyAlignment="1">
      <alignment vertical="top"/>
    </xf>
    <xf numFmtId="0" fontId="8" fillId="3" borderId="17" xfId="0" applyFont="1" applyFill="1" applyBorder="1" applyAlignment="1">
      <alignment vertical="top"/>
    </xf>
    <xf numFmtId="0" fontId="8" fillId="3" borderId="18" xfId="0" applyFont="1" applyFill="1" applyBorder="1" applyAlignment="1">
      <alignment vertical="top"/>
    </xf>
    <xf numFmtId="0" fontId="8" fillId="3" borderId="50" xfId="0" applyFont="1" applyFill="1" applyBorder="1" applyAlignment="1">
      <alignment horizontal="center" vertical="top"/>
    </xf>
    <xf numFmtId="164" fontId="21" fillId="3" borderId="18" xfId="6" quotePrefix="1" applyFont="1" applyFill="1" applyBorder="1" applyAlignment="1">
      <alignment horizontal="right" vertical="top"/>
    </xf>
    <xf numFmtId="0" fontId="21" fillId="3" borderId="18" xfId="0" applyFont="1" applyFill="1" applyBorder="1" applyAlignment="1">
      <alignment vertical="top"/>
    </xf>
    <xf numFmtId="0" fontId="17" fillId="0" borderId="0" xfId="0" applyFont="1"/>
    <xf numFmtId="0" fontId="8" fillId="3" borderId="37" xfId="0" applyFont="1" applyFill="1" applyBorder="1" applyAlignment="1">
      <alignment vertical="top"/>
    </xf>
    <xf numFmtId="0" fontId="8" fillId="3" borderId="50" xfId="0" applyFont="1" applyFill="1" applyBorder="1" applyAlignment="1">
      <alignment horizontal="left" vertical="top" indent="2"/>
    </xf>
    <xf numFmtId="0" fontId="8" fillId="3" borderId="50" xfId="0" applyFont="1" applyFill="1" applyBorder="1" applyAlignment="1">
      <alignment horizontal="left" vertical="top" indent="4"/>
    </xf>
    <xf numFmtId="0" fontId="8" fillId="3" borderId="33" xfId="0" applyFont="1" applyFill="1" applyBorder="1" applyAlignment="1">
      <alignment vertical="top"/>
    </xf>
    <xf numFmtId="0" fontId="8" fillId="3" borderId="45" xfId="0" applyFont="1" applyFill="1" applyBorder="1" applyAlignment="1">
      <alignment vertical="top"/>
    </xf>
    <xf numFmtId="0" fontId="8" fillId="3" borderId="25" xfId="0" applyFont="1" applyFill="1" applyBorder="1" applyAlignment="1">
      <alignment vertical="top"/>
    </xf>
    <xf numFmtId="0" fontId="8" fillId="3" borderId="61" xfId="0" applyFont="1" applyFill="1" applyBorder="1" applyAlignment="1">
      <alignment vertical="top"/>
    </xf>
    <xf numFmtId="0" fontId="8" fillId="3" borderId="23" xfId="0" applyFont="1" applyFill="1" applyBorder="1" applyAlignment="1">
      <alignment vertical="top"/>
    </xf>
    <xf numFmtId="0" fontId="8" fillId="3" borderId="24" xfId="0" applyFont="1" applyFill="1" applyBorder="1" applyAlignment="1">
      <alignment vertical="top"/>
    </xf>
    <xf numFmtId="0" fontId="8" fillId="3" borderId="61" xfId="0" applyFont="1" applyFill="1" applyBorder="1" applyAlignment="1">
      <alignment horizontal="center" vertical="top"/>
    </xf>
    <xf numFmtId="0" fontId="22" fillId="3" borderId="0" xfId="0" applyFont="1" applyFill="1" applyAlignment="1">
      <alignment vertical="top"/>
    </xf>
    <xf numFmtId="0" fontId="23" fillId="3" borderId="0" xfId="0" applyFont="1" applyFill="1" applyAlignment="1">
      <alignment vertical="top"/>
    </xf>
    <xf numFmtId="0" fontId="24" fillId="3" borderId="0" xfId="0" applyFont="1" applyFill="1" applyAlignment="1">
      <alignment vertical="top"/>
    </xf>
    <xf numFmtId="166" fontId="23" fillId="3" borderId="0" xfId="0" applyNumberFormat="1" applyFont="1" applyFill="1" applyAlignment="1">
      <alignment horizontal="right" vertical="top"/>
    </xf>
    <xf numFmtId="4" fontId="23" fillId="3" borderId="0" xfId="0" applyNumberFormat="1" applyFont="1" applyFill="1" applyAlignment="1">
      <alignment horizontal="right" vertical="top"/>
    </xf>
    <xf numFmtId="0" fontId="25" fillId="3" borderId="0" xfId="0" applyFont="1" applyFill="1" applyAlignment="1">
      <alignment vertical="top"/>
    </xf>
    <xf numFmtId="8" fontId="8" fillId="3" borderId="0" xfId="0" applyNumberFormat="1" applyFont="1" applyFill="1" applyAlignment="1">
      <alignment vertical="top"/>
    </xf>
    <xf numFmtId="8" fontId="8" fillId="3" borderId="1" xfId="0" applyNumberFormat="1" applyFont="1" applyFill="1" applyBorder="1" applyAlignment="1">
      <alignment vertical="top"/>
    </xf>
    <xf numFmtId="166" fontId="8" fillId="3" borderId="0" xfId="0" applyNumberFormat="1" applyFont="1" applyFill="1" applyAlignment="1">
      <alignment horizontal="right" vertical="top"/>
    </xf>
    <xf numFmtId="8" fontId="8" fillId="3" borderId="50" xfId="0" applyNumberFormat="1" applyFont="1" applyFill="1" applyBorder="1" applyAlignment="1">
      <alignment vertical="top"/>
    </xf>
    <xf numFmtId="0" fontId="26" fillId="3" borderId="0" xfId="0" applyFont="1" applyFill="1" applyAlignment="1">
      <alignment vertical="top"/>
    </xf>
    <xf numFmtId="0" fontId="27" fillId="3" borderId="0" xfId="0" applyFont="1" applyFill="1" applyAlignment="1">
      <alignment vertical="top"/>
    </xf>
    <xf numFmtId="0" fontId="27" fillId="3" borderId="0" xfId="0" quotePrefix="1" applyFont="1" applyFill="1" applyAlignment="1">
      <alignment vertical="top"/>
    </xf>
    <xf numFmtId="8" fontId="23" fillId="3" borderId="0" xfId="0" applyNumberFormat="1" applyFont="1" applyFill="1" applyAlignment="1">
      <alignment vertical="top"/>
    </xf>
    <xf numFmtId="0" fontId="23" fillId="3" borderId="0" xfId="0" applyFont="1" applyFill="1" applyAlignment="1">
      <alignment horizontal="right" vertical="top"/>
    </xf>
    <xf numFmtId="0" fontId="23" fillId="3" borderId="0" xfId="0" applyFont="1" applyFill="1" applyAlignment="1">
      <alignment horizontal="center" vertical="top"/>
    </xf>
    <xf numFmtId="166" fontId="23" fillId="3" borderId="0" xfId="0" applyNumberFormat="1" applyFont="1" applyFill="1" applyAlignment="1">
      <alignment vertical="top"/>
    </xf>
    <xf numFmtId="0" fontId="27" fillId="3" borderId="1" xfId="0" applyFont="1" applyFill="1" applyBorder="1" applyAlignment="1">
      <alignment horizontal="center" vertical="top"/>
    </xf>
    <xf numFmtId="0" fontId="23" fillId="3" borderId="1" xfId="0" applyFont="1" applyFill="1" applyBorder="1" applyAlignment="1">
      <alignment vertical="top"/>
    </xf>
    <xf numFmtId="0" fontId="23" fillId="3" borderId="1" xfId="0" applyFont="1" applyFill="1" applyBorder="1" applyAlignment="1">
      <alignment horizontal="center" vertical="top"/>
    </xf>
    <xf numFmtId="0" fontId="23" fillId="3" borderId="14" xfId="0" applyFont="1" applyFill="1" applyBorder="1" applyAlignment="1">
      <alignment horizontal="right" vertical="top"/>
    </xf>
    <xf numFmtId="0" fontId="23" fillId="3" borderId="50" xfId="0" applyFont="1" applyFill="1" applyBorder="1" applyAlignment="1">
      <alignment vertical="top"/>
    </xf>
    <xf numFmtId="0" fontId="23" fillId="3" borderId="16" xfId="0" applyFont="1" applyFill="1" applyBorder="1" applyAlignment="1">
      <alignment horizontal="center" wrapText="1"/>
    </xf>
    <xf numFmtId="0" fontId="23" fillId="3" borderId="18" xfId="0" applyFont="1" applyFill="1" applyBorder="1" applyAlignment="1">
      <alignment horizontal="center"/>
    </xf>
    <xf numFmtId="0" fontId="23" fillId="3" borderId="14" xfId="0" quotePrefix="1" applyFont="1" applyFill="1" applyBorder="1" applyAlignment="1">
      <alignment horizontal="right" vertical="top"/>
    </xf>
    <xf numFmtId="0" fontId="23" fillId="3" borderId="15" xfId="0" applyFont="1" applyFill="1" applyBorder="1" applyAlignment="1">
      <alignment horizontal="center" vertical="top"/>
    </xf>
    <xf numFmtId="0" fontId="23" fillId="3" borderId="15" xfId="0" applyFont="1" applyFill="1" applyBorder="1" applyAlignment="1">
      <alignment horizontal="right" vertical="top"/>
    </xf>
    <xf numFmtId="0" fontId="23" fillId="3" borderId="16" xfId="0" applyFont="1" applyFill="1" applyBorder="1" applyAlignment="1">
      <alignment horizontal="center" vertical="top"/>
    </xf>
    <xf numFmtId="0" fontId="23" fillId="3" borderId="18" xfId="0" quotePrefix="1" applyFont="1" applyFill="1" applyBorder="1" applyAlignment="1">
      <alignment vertical="top"/>
    </xf>
    <xf numFmtId="0" fontId="23" fillId="3" borderId="18" xfId="0" applyFont="1" applyFill="1" applyBorder="1" applyAlignment="1">
      <alignment horizontal="right" vertical="top"/>
    </xf>
    <xf numFmtId="0" fontId="23" fillId="3" borderId="50" xfId="0" quotePrefix="1" applyFont="1" applyFill="1" applyBorder="1" applyAlignment="1">
      <alignment horizontal="right" vertical="top"/>
    </xf>
    <xf numFmtId="0" fontId="23" fillId="3" borderId="15" xfId="0" quotePrefix="1" applyFont="1" applyFill="1" applyBorder="1" applyAlignment="1">
      <alignment horizontal="right" vertical="top"/>
    </xf>
    <xf numFmtId="0" fontId="23" fillId="3" borderId="16" xfId="0" applyFont="1" applyFill="1" applyBorder="1" applyAlignment="1">
      <alignment vertical="top"/>
    </xf>
    <xf numFmtId="164" fontId="23" fillId="3" borderId="18" xfId="6" applyFont="1" applyFill="1" applyBorder="1" applyAlignment="1">
      <alignment horizontal="center" vertical="top"/>
    </xf>
    <xf numFmtId="164" fontId="23" fillId="3" borderId="18" xfId="6" quotePrefix="1" applyFont="1" applyFill="1" applyBorder="1" applyAlignment="1">
      <alignment horizontal="right" vertical="top"/>
    </xf>
    <xf numFmtId="0" fontId="23" fillId="3" borderId="10" xfId="0" applyFont="1" applyFill="1" applyBorder="1" applyAlignment="1">
      <alignment horizontal="center" vertical="top"/>
    </xf>
    <xf numFmtId="0" fontId="23" fillId="3" borderId="39" xfId="0" applyFont="1" applyFill="1" applyBorder="1" applyAlignment="1">
      <alignment horizontal="center" vertical="top" wrapText="1"/>
    </xf>
    <xf numFmtId="164" fontId="23" fillId="3" borderId="18" xfId="6" applyFont="1" applyFill="1" applyBorder="1" applyAlignment="1">
      <alignment vertical="top"/>
    </xf>
    <xf numFmtId="0" fontId="23" fillId="3" borderId="10" xfId="0" quotePrefix="1" applyFont="1" applyFill="1" applyBorder="1" applyAlignment="1">
      <alignment horizontal="right" vertical="top"/>
    </xf>
    <xf numFmtId="0" fontId="23" fillId="3" borderId="39" xfId="0" applyFont="1" applyFill="1" applyBorder="1" applyAlignment="1">
      <alignment horizontal="center" vertical="top"/>
    </xf>
    <xf numFmtId="0" fontId="23" fillId="3" borderId="38" xfId="0" quotePrefix="1" applyFont="1" applyFill="1" applyBorder="1" applyAlignment="1">
      <alignment horizontal="right" vertical="top"/>
    </xf>
    <xf numFmtId="0" fontId="23" fillId="3" borderId="14" xfId="0" applyFont="1" applyFill="1" applyBorder="1" applyAlignment="1">
      <alignment vertical="top"/>
    </xf>
    <xf numFmtId="164" fontId="23" fillId="3" borderId="18" xfId="6" applyFont="1" applyFill="1" applyBorder="1" applyAlignment="1">
      <alignment horizontal="right" vertical="top"/>
    </xf>
    <xf numFmtId="0" fontId="23" fillId="3" borderId="18" xfId="0" applyFont="1" applyFill="1" applyBorder="1" applyAlignment="1">
      <alignment vertical="top"/>
    </xf>
    <xf numFmtId="0" fontId="23" fillId="3" borderId="18" xfId="0" quotePrefix="1" applyFont="1" applyFill="1" applyBorder="1" applyAlignment="1">
      <alignment horizontal="right" vertical="top"/>
    </xf>
    <xf numFmtId="0" fontId="23" fillId="3" borderId="36" xfId="0" applyFont="1" applyFill="1" applyBorder="1" applyAlignment="1">
      <alignment vertical="top"/>
    </xf>
    <xf numFmtId="0" fontId="23" fillId="3" borderId="21" xfId="0" applyFont="1" applyFill="1" applyBorder="1" applyAlignment="1">
      <alignment vertical="top"/>
    </xf>
    <xf numFmtId="0" fontId="23" fillId="3" borderId="59" xfId="0" applyFont="1" applyFill="1" applyBorder="1" applyAlignment="1">
      <alignment vertical="top"/>
    </xf>
    <xf numFmtId="0" fontId="23" fillId="3" borderId="24" xfId="0" applyFont="1" applyFill="1" applyBorder="1" applyAlignment="1">
      <alignment vertical="top"/>
    </xf>
    <xf numFmtId="166" fontId="8" fillId="3" borderId="1" xfId="0" applyNumberFormat="1" applyFont="1" applyFill="1" applyBorder="1" applyAlignment="1">
      <alignment horizontal="right" vertical="top"/>
    </xf>
    <xf numFmtId="166" fontId="8" fillId="3" borderId="50" xfId="0" applyNumberFormat="1" applyFont="1" applyFill="1" applyBorder="1" applyAlignment="1">
      <alignment vertical="top"/>
    </xf>
    <xf numFmtId="0" fontId="23" fillId="3" borderId="40" xfId="0" quotePrefix="1" applyFont="1" applyFill="1" applyBorder="1" applyAlignment="1">
      <alignment vertical="top"/>
    </xf>
    <xf numFmtId="164" fontId="23" fillId="3" borderId="40" xfId="6" applyFont="1" applyFill="1" applyBorder="1" applyAlignment="1">
      <alignment horizontal="right" vertical="top"/>
    </xf>
    <xf numFmtId="0" fontId="23" fillId="3" borderId="40" xfId="0" applyFont="1" applyFill="1" applyBorder="1" applyAlignment="1">
      <alignment vertical="top"/>
    </xf>
    <xf numFmtId="0" fontId="23" fillId="3" borderId="40" xfId="0" quotePrefix="1" applyFont="1" applyFill="1" applyBorder="1" applyAlignment="1">
      <alignment horizontal="center" vertical="top"/>
    </xf>
    <xf numFmtId="0" fontId="23" fillId="3" borderId="40" xfId="0" quotePrefix="1" applyFont="1" applyFill="1" applyBorder="1" applyAlignment="1">
      <alignment horizontal="right" vertical="top"/>
    </xf>
    <xf numFmtId="0" fontId="23" fillId="3" borderId="15" xfId="0" applyFont="1" applyFill="1" applyBorder="1" applyAlignment="1">
      <alignment vertical="top"/>
    </xf>
    <xf numFmtId="0" fontId="23" fillId="3" borderId="12" xfId="0" applyFont="1" applyFill="1" applyBorder="1" applyAlignment="1">
      <alignment vertical="top"/>
    </xf>
    <xf numFmtId="0" fontId="23" fillId="3" borderId="18" xfId="0" applyFont="1" applyFill="1" applyBorder="1" applyAlignment="1">
      <alignment horizontal="center" vertical="top"/>
    </xf>
    <xf numFmtId="0" fontId="23" fillId="3" borderId="1" xfId="0" applyFont="1" applyFill="1" applyBorder="1" applyAlignment="1">
      <alignment horizontal="right" vertical="top"/>
    </xf>
    <xf numFmtId="0" fontId="23" fillId="3" borderId="18" xfId="0" quotePrefix="1" applyFont="1" applyFill="1" applyBorder="1" applyAlignment="1">
      <alignment horizontal="center" vertical="top"/>
    </xf>
    <xf numFmtId="0" fontId="23" fillId="3" borderId="50" xfId="0" applyFont="1" applyFill="1" applyBorder="1" applyAlignment="1">
      <alignment horizontal="center" vertical="top"/>
    </xf>
    <xf numFmtId="0" fontId="23" fillId="3" borderId="58" xfId="0" applyFont="1" applyFill="1" applyBorder="1" applyAlignment="1">
      <alignment vertical="top"/>
    </xf>
    <xf numFmtId="0" fontId="2" fillId="0" borderId="0" xfId="3" applyAlignment="1">
      <alignment vertical="top"/>
    </xf>
    <xf numFmtId="0" fontId="8" fillId="2" borderId="65" xfId="3" applyFont="1" applyFill="1" applyBorder="1" applyAlignment="1">
      <alignment horizontal="center" vertical="top"/>
    </xf>
    <xf numFmtId="0" fontId="8" fillId="2" borderId="69" xfId="3" applyFont="1" applyFill="1" applyBorder="1" applyAlignment="1">
      <alignment horizontal="center" wrapText="1"/>
    </xf>
    <xf numFmtId="0" fontId="8" fillId="2" borderId="55" xfId="3" applyFont="1" applyFill="1" applyBorder="1" applyAlignment="1">
      <alignment horizontal="center" vertical="top"/>
    </xf>
    <xf numFmtId="0" fontId="8" fillId="2" borderId="37" xfId="3" quotePrefix="1" applyFont="1" applyFill="1" applyBorder="1" applyAlignment="1">
      <alignment horizontal="center" vertical="top"/>
    </xf>
    <xf numFmtId="0" fontId="8" fillId="2" borderId="14" xfId="3" applyFont="1" applyFill="1" applyBorder="1" applyAlignment="1">
      <alignment horizontal="right" vertical="top"/>
    </xf>
    <xf numFmtId="0" fontId="8" fillId="2" borderId="37" xfId="3" applyFont="1" applyFill="1" applyBorder="1" applyAlignment="1">
      <alignment horizontal="center" vertical="top"/>
    </xf>
    <xf numFmtId="0" fontId="8" fillId="2" borderId="37" xfId="3" applyFont="1" applyFill="1" applyBorder="1" applyAlignment="1">
      <alignment vertical="top"/>
    </xf>
    <xf numFmtId="0" fontId="8" fillId="2" borderId="73" xfId="3" applyFont="1" applyFill="1" applyBorder="1" applyAlignment="1">
      <alignment vertical="top"/>
    </xf>
    <xf numFmtId="0" fontId="8" fillId="2" borderId="38" xfId="3" applyFont="1" applyFill="1" applyBorder="1" applyAlignment="1">
      <alignment horizontal="right" vertical="top"/>
    </xf>
    <xf numFmtId="0" fontId="8" fillId="2" borderId="50" xfId="3" applyFont="1" applyFill="1" applyBorder="1" applyAlignment="1">
      <alignment horizontal="left" vertical="top" indent="2"/>
    </xf>
    <xf numFmtId="0" fontId="8" fillId="2" borderId="11" xfId="3" applyFont="1" applyFill="1" applyBorder="1" applyAlignment="1">
      <alignment vertical="top"/>
    </xf>
    <xf numFmtId="43" fontId="8" fillId="2" borderId="18" xfId="1" applyFont="1" applyFill="1" applyBorder="1" applyAlignment="1">
      <alignment vertical="top"/>
    </xf>
    <xf numFmtId="0" fontId="8" fillId="2" borderId="33" xfId="3" quotePrefix="1" applyFont="1" applyFill="1" applyBorder="1" applyAlignment="1">
      <alignment horizontal="right" vertical="top"/>
    </xf>
    <xf numFmtId="0" fontId="8" fillId="2" borderId="45" xfId="3" applyFont="1" applyFill="1" applyBorder="1" applyAlignment="1">
      <alignment vertical="top"/>
    </xf>
    <xf numFmtId="0" fontId="8" fillId="2" borderId="23" xfId="3" applyFont="1" applyFill="1" applyBorder="1" applyAlignment="1">
      <alignment vertical="top"/>
    </xf>
    <xf numFmtId="0" fontId="8" fillId="2" borderId="0" xfId="3" quotePrefix="1" applyFont="1" applyFill="1" applyAlignment="1">
      <alignment horizontal="left" vertical="top"/>
    </xf>
    <xf numFmtId="0" fontId="8" fillId="2" borderId="65" xfId="3" applyFont="1" applyFill="1" applyBorder="1" applyAlignment="1">
      <alignment horizontal="center"/>
    </xf>
    <xf numFmtId="0" fontId="8" fillId="2" borderId="66" xfId="3" applyFont="1" applyFill="1" applyBorder="1" applyAlignment="1">
      <alignment horizontal="center"/>
    </xf>
    <xf numFmtId="0" fontId="8" fillId="2" borderId="50" xfId="3" applyFont="1" applyFill="1" applyBorder="1" applyAlignment="1">
      <alignment horizontal="center"/>
    </xf>
    <xf numFmtId="0" fontId="8" fillId="2" borderId="16" xfId="3" applyFont="1" applyFill="1" applyBorder="1" applyAlignment="1">
      <alignment horizontal="center" wrapText="1"/>
    </xf>
    <xf numFmtId="0" fontId="8" fillId="2" borderId="20" xfId="3" quotePrefix="1" applyFont="1" applyFill="1" applyBorder="1" applyAlignment="1">
      <alignment horizontal="right" vertical="top"/>
    </xf>
    <xf numFmtId="0" fontId="8" fillId="2" borderId="35" xfId="3" quotePrefix="1" applyFont="1" applyFill="1" applyBorder="1" applyAlignment="1">
      <alignment horizontal="left" vertical="top"/>
    </xf>
    <xf numFmtId="0" fontId="8" fillId="2" borderId="0" xfId="3" applyFont="1" applyFill="1" applyAlignment="1">
      <alignment vertical="top" wrapText="1"/>
    </xf>
    <xf numFmtId="0" fontId="8" fillId="2" borderId="7" xfId="3" applyFont="1" applyFill="1" applyBorder="1" applyAlignment="1">
      <alignment horizontal="center" vertical="top"/>
    </xf>
    <xf numFmtId="0" fontId="8" fillId="2" borderId="54" xfId="3" applyFont="1" applyFill="1" applyBorder="1" applyAlignment="1">
      <alignment horizontal="center" vertical="top"/>
    </xf>
    <xf numFmtId="0" fontId="8" fillId="2" borderId="40" xfId="3" applyFont="1" applyFill="1" applyBorder="1" applyAlignment="1">
      <alignment horizontal="center" vertical="top"/>
    </xf>
    <xf numFmtId="0" fontId="8" fillId="2" borderId="18" xfId="3" applyFont="1" applyFill="1" applyBorder="1" applyAlignment="1">
      <alignment horizontal="center"/>
    </xf>
    <xf numFmtId="3" fontId="8" fillId="2" borderId="18" xfId="6" applyNumberFormat="1" applyFont="1" applyFill="1" applyBorder="1" applyAlignment="1">
      <alignment vertical="top"/>
    </xf>
    <xf numFmtId="0" fontId="8" fillId="2" borderId="18" xfId="3" applyFont="1" applyFill="1" applyBorder="1" applyAlignment="1">
      <alignment horizontal="right" vertical="top" indent="1"/>
    </xf>
    <xf numFmtId="0" fontId="8" fillId="2" borderId="18" xfId="3" quotePrefix="1" applyFont="1" applyFill="1" applyBorder="1" applyAlignment="1">
      <alignment horizontal="right" vertical="top" indent="1"/>
    </xf>
    <xf numFmtId="0" fontId="8" fillId="2" borderId="74" xfId="3" applyFont="1" applyFill="1" applyBorder="1" applyAlignment="1">
      <alignment vertical="top"/>
    </xf>
    <xf numFmtId="43" fontId="8" fillId="2" borderId="18" xfId="1" quotePrefix="1" applyFont="1" applyFill="1" applyBorder="1" applyAlignment="1">
      <alignment vertical="top"/>
    </xf>
    <xf numFmtId="43" fontId="8" fillId="2" borderId="40" xfId="1" applyFont="1" applyFill="1" applyBorder="1" applyAlignment="1">
      <alignment vertical="top"/>
    </xf>
    <xf numFmtId="43" fontId="8" fillId="2" borderId="40" xfId="1" quotePrefix="1" applyFont="1" applyFill="1" applyBorder="1" applyAlignment="1">
      <alignment vertical="top"/>
    </xf>
    <xf numFmtId="0" fontId="8" fillId="2" borderId="40" xfId="3" applyFont="1" applyFill="1" applyBorder="1" applyAlignment="1">
      <alignment horizontal="right" vertical="top" indent="1"/>
    </xf>
    <xf numFmtId="43" fontId="8" fillId="2" borderId="56" xfId="1" applyFont="1" applyFill="1" applyBorder="1" applyAlignment="1">
      <alignment vertical="top"/>
    </xf>
    <xf numFmtId="43" fontId="8" fillId="2" borderId="56" xfId="1" quotePrefix="1" applyFont="1" applyFill="1" applyBorder="1" applyAlignment="1">
      <alignment vertical="top"/>
    </xf>
    <xf numFmtId="0" fontId="8" fillId="2" borderId="56" xfId="3" applyFont="1" applyFill="1" applyBorder="1" applyAlignment="1">
      <alignment horizontal="right" vertical="top" indent="1"/>
    </xf>
    <xf numFmtId="43" fontId="8" fillId="2" borderId="57" xfId="1" applyFont="1" applyFill="1" applyBorder="1" applyAlignment="1">
      <alignment vertical="top"/>
    </xf>
    <xf numFmtId="4" fontId="8" fillId="2" borderId="57" xfId="3" quotePrefix="1" applyNumberFormat="1" applyFont="1" applyFill="1" applyBorder="1" applyAlignment="1">
      <alignment horizontal="right" vertical="top" indent="1"/>
    </xf>
    <xf numFmtId="0" fontId="8" fillId="2" borderId="12" xfId="3" applyFont="1" applyFill="1" applyBorder="1" applyAlignment="1">
      <alignment vertical="top"/>
    </xf>
    <xf numFmtId="0" fontId="18" fillId="2" borderId="55" xfId="3" applyFont="1" applyFill="1" applyBorder="1" applyAlignment="1">
      <alignment horizontal="center" vertical="top"/>
    </xf>
    <xf numFmtId="0" fontId="8" fillId="2" borderId="18" xfId="3" applyFont="1" applyFill="1" applyBorder="1" applyAlignment="1">
      <alignment horizontal="center" vertical="top"/>
    </xf>
    <xf numFmtId="0" fontId="18" fillId="2" borderId="50" xfId="3" applyFont="1" applyFill="1" applyBorder="1" applyAlignment="1">
      <alignment horizontal="center" vertical="top"/>
    </xf>
    <xf numFmtId="0" fontId="18" fillId="2" borderId="50" xfId="3" applyFont="1" applyFill="1" applyBorder="1" applyAlignment="1">
      <alignment horizontal="right" vertical="top"/>
    </xf>
    <xf numFmtId="0" fontId="8" fillId="2" borderId="18" xfId="3" quotePrefix="1" applyFont="1" applyFill="1" applyBorder="1" applyAlignment="1">
      <alignment vertical="top"/>
    </xf>
    <xf numFmtId="43" fontId="8" fillId="2" borderId="64" xfId="1" applyFont="1" applyFill="1" applyBorder="1" applyAlignment="1">
      <alignment vertical="top"/>
    </xf>
    <xf numFmtId="0" fontId="18" fillId="2" borderId="61" xfId="3" applyFont="1" applyFill="1" applyBorder="1" applyAlignment="1">
      <alignment horizontal="right" vertical="top"/>
    </xf>
    <xf numFmtId="0" fontId="8" fillId="2" borderId="0" xfId="3" quotePrefix="1" applyFont="1" applyFill="1" applyAlignment="1">
      <alignment vertical="top"/>
    </xf>
    <xf numFmtId="0" fontId="11" fillId="2" borderId="0" xfId="0" applyFont="1" applyFill="1" applyAlignment="1">
      <alignment vertical="top"/>
    </xf>
    <xf numFmtId="0" fontId="8" fillId="2" borderId="0" xfId="0" applyFont="1" applyFill="1" applyAlignment="1">
      <alignment vertical="top"/>
    </xf>
    <xf numFmtId="0" fontId="8" fillId="2" borderId="50" xfId="0" applyFont="1" applyFill="1" applyBorder="1" applyAlignment="1">
      <alignment horizontal="center" vertical="top"/>
    </xf>
    <xf numFmtId="0" fontId="8" fillId="2" borderId="50" xfId="0" applyFont="1" applyFill="1" applyBorder="1" applyAlignment="1">
      <alignment vertical="top"/>
    </xf>
    <xf numFmtId="0" fontId="8" fillId="2" borderId="14" xfId="0" applyFont="1" applyFill="1" applyBorder="1" applyAlignment="1">
      <alignment vertical="top"/>
    </xf>
    <xf numFmtId="0" fontId="8" fillId="2" borderId="16" xfId="0" applyFont="1" applyFill="1" applyBorder="1" applyAlignment="1">
      <alignment vertical="top"/>
    </xf>
    <xf numFmtId="0" fontId="8" fillId="2" borderId="18" xfId="0" applyFont="1" applyFill="1" applyBorder="1" applyAlignment="1">
      <alignment vertical="top"/>
    </xf>
    <xf numFmtId="44" fontId="8" fillId="2" borderId="18" xfId="2" applyFont="1" applyFill="1" applyBorder="1" applyAlignment="1">
      <alignment vertical="top"/>
    </xf>
    <xf numFmtId="43" fontId="8" fillId="2" borderId="24" xfId="1" applyFont="1" applyFill="1" applyBorder="1" applyAlignment="1">
      <alignment vertical="top"/>
    </xf>
    <xf numFmtId="0" fontId="18" fillId="2" borderId="0" xfId="0" applyFont="1" applyFill="1" applyAlignment="1">
      <alignment vertical="top"/>
    </xf>
    <xf numFmtId="0" fontId="30" fillId="2" borderId="0" xfId="0" applyFont="1" applyFill="1" applyAlignment="1">
      <alignment vertical="top"/>
    </xf>
    <xf numFmtId="0" fontId="31" fillId="2" borderId="0" xfId="0" applyFont="1" applyFill="1" applyAlignment="1">
      <alignment vertical="top"/>
    </xf>
    <xf numFmtId="0" fontId="32" fillId="2" borderId="0" xfId="0" applyFont="1" applyFill="1" applyAlignment="1">
      <alignment vertical="top"/>
    </xf>
    <xf numFmtId="0" fontId="31" fillId="2" borderId="50" xfId="0" applyFont="1" applyFill="1" applyBorder="1" applyAlignment="1">
      <alignment horizontal="center" vertical="top"/>
    </xf>
    <xf numFmtId="0" fontId="31" fillId="2" borderId="50" xfId="0" applyFont="1" applyFill="1" applyBorder="1" applyAlignment="1">
      <alignment vertical="top"/>
    </xf>
    <xf numFmtId="0" fontId="31" fillId="2" borderId="14" xfId="0" applyFont="1" applyFill="1" applyBorder="1" applyAlignment="1">
      <alignment vertical="top"/>
    </xf>
    <xf numFmtId="0" fontId="31" fillId="2" borderId="16" xfId="0" applyFont="1" applyFill="1" applyBorder="1" applyAlignment="1">
      <alignment vertical="top"/>
    </xf>
    <xf numFmtId="43" fontId="31" fillId="2" borderId="18" xfId="1" applyFont="1" applyFill="1" applyBorder="1" applyAlignment="1">
      <alignment vertical="top"/>
    </xf>
    <xf numFmtId="43" fontId="31" fillId="2" borderId="56" xfId="1" applyFont="1" applyFill="1" applyBorder="1" applyAlignment="1">
      <alignment vertical="top"/>
    </xf>
    <xf numFmtId="43" fontId="31" fillId="2" borderId="40" xfId="1" applyFont="1" applyFill="1" applyBorder="1" applyAlignment="1">
      <alignment vertical="top"/>
    </xf>
    <xf numFmtId="0" fontId="31" fillId="2" borderId="15" xfId="0" applyFont="1" applyFill="1" applyBorder="1" applyAlignment="1">
      <alignment vertical="top"/>
    </xf>
    <xf numFmtId="44" fontId="31" fillId="2" borderId="57" xfId="2" applyFont="1" applyFill="1" applyBorder="1" applyAlignment="1">
      <alignment vertical="top"/>
    </xf>
    <xf numFmtId="0" fontId="31" fillId="2" borderId="38" xfId="0" applyFont="1" applyFill="1" applyBorder="1" applyAlignment="1">
      <alignment vertical="top"/>
    </xf>
    <xf numFmtId="0" fontId="31" fillId="2" borderId="1" xfId="0" applyFont="1" applyFill="1" applyBorder="1" applyAlignment="1">
      <alignment vertical="top"/>
    </xf>
    <xf numFmtId="0" fontId="31" fillId="2" borderId="59" xfId="0" applyFont="1" applyFill="1" applyBorder="1" applyAlignment="1">
      <alignment vertical="top"/>
    </xf>
    <xf numFmtId="0" fontId="31" fillId="2" borderId="74" xfId="0" applyFont="1" applyFill="1" applyBorder="1" applyAlignment="1">
      <alignment vertical="top"/>
    </xf>
    <xf numFmtId="43" fontId="31" fillId="2" borderId="12" xfId="1" applyFont="1" applyFill="1" applyBorder="1" applyAlignment="1">
      <alignment vertical="top"/>
    </xf>
    <xf numFmtId="0" fontId="10" fillId="2" borderId="0" xfId="0" applyFont="1" applyFill="1" applyAlignment="1">
      <alignment vertical="top"/>
    </xf>
    <xf numFmtId="0" fontId="8" fillId="2" borderId="61" xfId="0" applyFont="1" applyFill="1" applyBorder="1" applyAlignment="1">
      <alignment vertical="top"/>
    </xf>
    <xf numFmtId="44" fontId="8" fillId="2" borderId="57" xfId="2" applyFont="1" applyFill="1" applyBorder="1" applyAlignment="1">
      <alignment vertical="top"/>
    </xf>
    <xf numFmtId="0" fontId="8" fillId="2" borderId="36" xfId="0" applyFont="1" applyFill="1" applyBorder="1" applyAlignment="1">
      <alignment vertical="top"/>
    </xf>
    <xf numFmtId="0" fontId="8" fillId="2" borderId="34" xfId="0" applyFont="1" applyFill="1" applyBorder="1" applyAlignment="1">
      <alignment vertical="top"/>
    </xf>
    <xf numFmtId="43" fontId="8" fillId="2" borderId="12" xfId="1" applyFont="1" applyFill="1" applyBorder="1" applyAlignment="1">
      <alignment vertical="top"/>
    </xf>
    <xf numFmtId="44" fontId="8" fillId="2" borderId="18" xfId="2" quotePrefix="1" applyFont="1" applyFill="1" applyBorder="1" applyAlignment="1">
      <alignment vertical="top"/>
    </xf>
    <xf numFmtId="0" fontId="16" fillId="2" borderId="0" xfId="0" applyFont="1" applyFill="1" applyAlignment="1">
      <alignment vertical="top"/>
    </xf>
    <xf numFmtId="43" fontId="8" fillId="2" borderId="43" xfId="1" applyFont="1" applyFill="1" applyBorder="1" applyAlignment="1">
      <alignment vertical="top"/>
    </xf>
    <xf numFmtId="0" fontId="8" fillId="2" borderId="0" xfId="0" applyFont="1" applyFill="1" applyAlignment="1">
      <alignment horizontal="center" vertical="top"/>
    </xf>
    <xf numFmtId="0" fontId="8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right" vertical="top"/>
    </xf>
    <xf numFmtId="0" fontId="8" fillId="2" borderId="0" xfId="0" quotePrefix="1" applyFont="1" applyFill="1" applyAlignment="1">
      <alignment horizontal="right" vertical="top"/>
    </xf>
    <xf numFmtId="0" fontId="22" fillId="0" borderId="0" xfId="0" applyFont="1"/>
    <xf numFmtId="0" fontId="23" fillId="0" borderId="0" xfId="0" applyFont="1"/>
    <xf numFmtId="0" fontId="33" fillId="2" borderId="0" xfId="0" applyFont="1" applyFill="1" applyAlignment="1">
      <alignment vertical="top"/>
    </xf>
    <xf numFmtId="0" fontId="23" fillId="2" borderId="0" xfId="0" applyFont="1" applyFill="1" applyAlignment="1">
      <alignment vertical="top"/>
    </xf>
    <xf numFmtId="0" fontId="34" fillId="0" borderId="0" xfId="0" applyFont="1"/>
    <xf numFmtId="0" fontId="35" fillId="2" borderId="0" xfId="0" applyFont="1" applyFill="1" applyAlignment="1">
      <alignment vertical="top"/>
    </xf>
    <xf numFmtId="44" fontId="23" fillId="2" borderId="0" xfId="2" applyFont="1" applyFill="1" applyAlignment="1">
      <alignment vertical="top"/>
    </xf>
    <xf numFmtId="44" fontId="23" fillId="2" borderId="0" xfId="2" applyFont="1" applyFill="1" applyBorder="1" applyAlignment="1">
      <alignment vertical="top"/>
    </xf>
    <xf numFmtId="4" fontId="23" fillId="2" borderId="0" xfId="0" applyNumberFormat="1" applyFont="1" applyFill="1" applyAlignment="1">
      <alignment vertical="top"/>
    </xf>
    <xf numFmtId="0" fontId="5" fillId="2" borderId="1" xfId="3" applyFont="1" applyFill="1" applyBorder="1" applyAlignment="1">
      <alignment horizontal="center" vertical="top"/>
    </xf>
    <xf numFmtId="0" fontId="4" fillId="2" borderId="1" xfId="3" applyFont="1" applyFill="1" applyBorder="1" applyAlignment="1">
      <alignment horizontal="center" vertical="top"/>
    </xf>
    <xf numFmtId="0" fontId="5" fillId="2" borderId="0" xfId="3" applyFont="1" applyFill="1" applyAlignment="1">
      <alignment horizontal="center" vertical="top"/>
    </xf>
    <xf numFmtId="0" fontId="4" fillId="2" borderId="3" xfId="3" applyFont="1" applyFill="1" applyBorder="1" applyAlignment="1">
      <alignment horizontal="center" wrapText="1"/>
    </xf>
    <xf numFmtId="0" fontId="4" fillId="2" borderId="4" xfId="3" applyFont="1" applyFill="1" applyBorder="1" applyAlignment="1">
      <alignment horizontal="center" wrapText="1"/>
    </xf>
    <xf numFmtId="0" fontId="4" fillId="2" borderId="9" xfId="3" applyFont="1" applyFill="1" applyBorder="1" applyAlignment="1">
      <alignment horizontal="center" wrapText="1"/>
    </xf>
    <xf numFmtId="0" fontId="4" fillId="2" borderId="0" xfId="3" applyFont="1" applyFill="1" applyAlignment="1">
      <alignment horizontal="center" wrapText="1"/>
    </xf>
    <xf numFmtId="0" fontId="4" fillId="2" borderId="5" xfId="3" applyFont="1" applyFill="1" applyBorder="1" applyAlignment="1">
      <alignment horizontal="center" wrapText="1"/>
    </xf>
    <xf numFmtId="0" fontId="4" fillId="2" borderId="10" xfId="3" applyFont="1" applyFill="1" applyBorder="1" applyAlignment="1">
      <alignment horizontal="center" wrapText="1"/>
    </xf>
    <xf numFmtId="0" fontId="4" fillId="2" borderId="6" xfId="3" applyFont="1" applyFill="1" applyBorder="1" applyAlignment="1">
      <alignment horizontal="center" wrapText="1"/>
    </xf>
    <xf numFmtId="0" fontId="4" fillId="2" borderId="11" xfId="3" applyFont="1" applyFill="1" applyBorder="1" applyAlignment="1">
      <alignment horizontal="center" wrapText="1"/>
    </xf>
    <xf numFmtId="0" fontId="4" fillId="2" borderId="7" xfId="3" applyFont="1" applyFill="1" applyBorder="1" applyAlignment="1">
      <alignment horizontal="center" wrapText="1"/>
    </xf>
    <xf numFmtId="0" fontId="4" fillId="2" borderId="12" xfId="3" applyFont="1" applyFill="1" applyBorder="1" applyAlignment="1">
      <alignment horizontal="center" wrapText="1"/>
    </xf>
    <xf numFmtId="0" fontId="4" fillId="2" borderId="1" xfId="3" applyFont="1" applyFill="1" applyBorder="1" applyAlignment="1">
      <alignment horizontal="center" wrapText="1"/>
    </xf>
    <xf numFmtId="0" fontId="5" fillId="2" borderId="0" xfId="3" applyFont="1" applyFill="1" applyAlignment="1">
      <alignment horizontal="left" vertical="top"/>
    </xf>
    <xf numFmtId="49" fontId="5" fillId="2" borderId="0" xfId="3" applyNumberFormat="1" applyFont="1" applyFill="1" applyAlignment="1">
      <alignment horizontal="left" vertical="top"/>
    </xf>
    <xf numFmtId="0" fontId="11" fillId="2" borderId="1" xfId="3" applyFont="1" applyFill="1" applyBorder="1" applyAlignment="1">
      <alignment horizontal="center" vertical="top"/>
    </xf>
    <xf numFmtId="0" fontId="11" fillId="2" borderId="0" xfId="3" applyFont="1" applyFill="1" applyAlignment="1">
      <alignment horizontal="center" vertical="top"/>
    </xf>
    <xf numFmtId="0" fontId="8" fillId="2" borderId="3" xfId="3" applyFont="1" applyFill="1" applyBorder="1" applyAlignment="1">
      <alignment horizontal="center" wrapText="1"/>
    </xf>
    <xf numFmtId="0" fontId="8" fillId="2" borderId="4" xfId="3" applyFont="1" applyFill="1" applyBorder="1" applyAlignment="1">
      <alignment horizontal="center" wrapText="1"/>
    </xf>
    <xf numFmtId="0" fontId="8" fillId="2" borderId="0" xfId="3" applyFont="1" applyFill="1" applyAlignment="1">
      <alignment horizontal="center" wrapText="1"/>
    </xf>
    <xf numFmtId="0" fontId="8" fillId="2" borderId="5" xfId="3" applyFont="1" applyFill="1" applyBorder="1" applyAlignment="1">
      <alignment horizontal="center" wrapText="1"/>
    </xf>
    <xf numFmtId="0" fontId="8" fillId="2" borderId="10" xfId="3" applyFont="1" applyFill="1" applyBorder="1" applyAlignment="1">
      <alignment horizontal="center" wrapText="1"/>
    </xf>
    <xf numFmtId="0" fontId="8" fillId="2" borderId="6" xfId="3" applyFont="1" applyFill="1" applyBorder="1" applyAlignment="1">
      <alignment horizontal="center" wrapText="1"/>
    </xf>
    <xf numFmtId="0" fontId="8" fillId="2" borderId="11" xfId="3" applyFont="1" applyFill="1" applyBorder="1" applyAlignment="1">
      <alignment horizontal="center" wrapText="1"/>
    </xf>
    <xf numFmtId="0" fontId="8" fillId="2" borderId="7" xfId="3" applyFont="1" applyFill="1" applyBorder="1" applyAlignment="1">
      <alignment horizontal="center" wrapText="1"/>
    </xf>
    <xf numFmtId="0" fontId="8" fillId="2" borderId="12" xfId="3" applyFont="1" applyFill="1" applyBorder="1" applyAlignment="1">
      <alignment horizontal="center" wrapText="1"/>
    </xf>
    <xf numFmtId="0" fontId="8" fillId="2" borderId="1" xfId="3" applyFont="1" applyFill="1" applyBorder="1" applyAlignment="1">
      <alignment horizontal="center" vertical="top"/>
    </xf>
    <xf numFmtId="0" fontId="8" fillId="2" borderId="3" xfId="3" applyFont="1" applyFill="1" applyBorder="1" applyAlignment="1">
      <alignment horizontal="center" vertical="top" wrapText="1"/>
    </xf>
    <xf numFmtId="0" fontId="8" fillId="2" borderId="4" xfId="3" applyFont="1" applyFill="1" applyBorder="1" applyAlignment="1">
      <alignment horizontal="center" vertical="top" wrapText="1"/>
    </xf>
    <xf numFmtId="0" fontId="8" fillId="2" borderId="9" xfId="3" applyFont="1" applyFill="1" applyBorder="1" applyAlignment="1">
      <alignment horizontal="center" vertical="top" wrapText="1"/>
    </xf>
    <xf numFmtId="0" fontId="8" fillId="2" borderId="0" xfId="3" applyFont="1" applyFill="1" applyAlignment="1">
      <alignment horizontal="center" vertical="top" wrapText="1"/>
    </xf>
    <xf numFmtId="0" fontId="8" fillId="2" borderId="5" xfId="3" applyFont="1" applyFill="1" applyBorder="1" applyAlignment="1">
      <alignment horizontal="center" vertical="top" wrapText="1"/>
    </xf>
    <xf numFmtId="0" fontId="8" fillId="2" borderId="10" xfId="3" applyFont="1" applyFill="1" applyBorder="1" applyAlignment="1">
      <alignment horizontal="center" vertical="top" wrapText="1"/>
    </xf>
    <xf numFmtId="0" fontId="8" fillId="2" borderId="6" xfId="3" applyFont="1" applyFill="1" applyBorder="1" applyAlignment="1">
      <alignment horizontal="center" vertical="top" wrapText="1"/>
    </xf>
    <xf numFmtId="0" fontId="8" fillId="2" borderId="11" xfId="3" applyFont="1" applyFill="1" applyBorder="1" applyAlignment="1">
      <alignment horizontal="center" vertical="top" wrapText="1"/>
    </xf>
    <xf numFmtId="0" fontId="8" fillId="2" borderId="7" xfId="3" applyFont="1" applyFill="1" applyBorder="1" applyAlignment="1">
      <alignment horizontal="center" vertical="top" wrapText="1"/>
    </xf>
    <xf numFmtId="0" fontId="8" fillId="2" borderId="40" xfId="3" applyFont="1" applyFill="1" applyBorder="1" applyAlignment="1">
      <alignment horizontal="center" vertical="top" wrapText="1"/>
    </xf>
    <xf numFmtId="0" fontId="8" fillId="2" borderId="9" xfId="3" applyFont="1" applyFill="1" applyBorder="1" applyAlignment="1">
      <alignment horizontal="center" wrapText="1"/>
    </xf>
    <xf numFmtId="0" fontId="8" fillId="2" borderId="53" xfId="3" applyFont="1" applyFill="1" applyBorder="1" applyAlignment="1">
      <alignment horizontal="center" wrapText="1"/>
    </xf>
    <xf numFmtId="0" fontId="8" fillId="2" borderId="39" xfId="3" applyFont="1" applyFill="1" applyBorder="1" applyAlignment="1">
      <alignment horizontal="center" wrapText="1"/>
    </xf>
    <xf numFmtId="0" fontId="8" fillId="2" borderId="43" xfId="3" applyFont="1" applyFill="1" applyBorder="1" applyAlignment="1">
      <alignment horizontal="center" wrapText="1"/>
    </xf>
    <xf numFmtId="0" fontId="8" fillId="2" borderId="1" xfId="3" applyFont="1" applyFill="1" applyBorder="1" applyAlignment="1">
      <alignment horizontal="left" vertical="top"/>
    </xf>
    <xf numFmtId="0" fontId="8" fillId="2" borderId="16" xfId="3" applyFont="1" applyFill="1" applyBorder="1" applyAlignment="1">
      <alignment horizontal="left" vertical="top"/>
    </xf>
    <xf numFmtId="0" fontId="8" fillId="2" borderId="50" xfId="3" applyFont="1" applyFill="1" applyBorder="1" applyAlignment="1">
      <alignment horizontal="left" vertical="top"/>
    </xf>
    <xf numFmtId="0" fontId="8" fillId="2" borderId="50" xfId="3" applyFont="1" applyFill="1" applyBorder="1" applyAlignment="1">
      <alignment horizontal="center" vertical="top"/>
    </xf>
    <xf numFmtId="165" fontId="8" fillId="2" borderId="50" xfId="3" quotePrefix="1" applyNumberFormat="1" applyFont="1" applyFill="1" applyBorder="1" applyAlignment="1">
      <alignment horizontal="center" vertical="top"/>
    </xf>
    <xf numFmtId="0" fontId="8" fillId="2" borderId="54" xfId="3" applyFont="1" applyFill="1" applyBorder="1" applyAlignment="1">
      <alignment horizontal="left"/>
    </xf>
    <xf numFmtId="0" fontId="8" fillId="2" borderId="55" xfId="3" applyFont="1" applyFill="1" applyBorder="1" applyAlignment="1">
      <alignment horizontal="left"/>
    </xf>
    <xf numFmtId="0" fontId="8" fillId="2" borderId="39" xfId="3" applyFont="1" applyFill="1" applyBorder="1" applyAlignment="1">
      <alignment horizontal="left"/>
    </xf>
    <xf numFmtId="0" fontId="8" fillId="2" borderId="1" xfId="3" applyFont="1" applyFill="1" applyBorder="1" applyAlignment="1">
      <alignment horizontal="left"/>
    </xf>
    <xf numFmtId="0" fontId="8" fillId="2" borderId="16" xfId="3" applyFont="1" applyFill="1" applyBorder="1" applyAlignment="1">
      <alignment vertical="top" wrapText="1"/>
    </xf>
    <xf numFmtId="0" fontId="8" fillId="2" borderId="50" xfId="3" applyFont="1" applyFill="1" applyBorder="1" applyAlignment="1">
      <alignment vertical="top" wrapText="1"/>
    </xf>
    <xf numFmtId="0" fontId="8" fillId="2" borderId="14" xfId="3" applyFont="1" applyFill="1" applyBorder="1" applyAlignment="1">
      <alignment vertical="top" wrapText="1"/>
    </xf>
    <xf numFmtId="0" fontId="8" fillId="2" borderId="16" xfId="3" applyFont="1" applyFill="1" applyBorder="1" applyAlignment="1">
      <alignment horizontal="left" vertical="top" wrapText="1"/>
    </xf>
    <xf numFmtId="0" fontId="8" fillId="2" borderId="50" xfId="3" applyFont="1" applyFill="1" applyBorder="1" applyAlignment="1">
      <alignment horizontal="left" vertical="top" wrapText="1"/>
    </xf>
    <xf numFmtId="0" fontId="8" fillId="2" borderId="14" xfId="3" applyFont="1" applyFill="1" applyBorder="1" applyAlignment="1">
      <alignment horizontal="left" vertical="top" wrapText="1"/>
    </xf>
    <xf numFmtId="0" fontId="8" fillId="2" borderId="54" xfId="3" applyFont="1" applyFill="1" applyBorder="1" applyAlignment="1">
      <alignment horizontal="center"/>
    </xf>
    <xf numFmtId="0" fontId="8" fillId="2" borderId="60" xfId="3" applyFont="1" applyFill="1" applyBorder="1" applyAlignment="1">
      <alignment horizontal="center"/>
    </xf>
    <xf numFmtId="0" fontId="8" fillId="2" borderId="55" xfId="3" applyFont="1" applyFill="1" applyBorder="1" applyAlignment="1">
      <alignment horizontal="center"/>
    </xf>
    <xf numFmtId="0" fontId="8" fillId="2" borderId="16" xfId="3" applyFont="1" applyFill="1" applyBorder="1" applyAlignment="1">
      <alignment horizontal="left" wrapText="1"/>
    </xf>
    <xf numFmtId="0" fontId="8" fillId="2" borderId="50" xfId="3" applyFont="1" applyFill="1" applyBorder="1" applyAlignment="1">
      <alignment horizontal="left" wrapText="1"/>
    </xf>
    <xf numFmtId="0" fontId="8" fillId="2" borderId="14" xfId="3" applyFont="1" applyFill="1" applyBorder="1" applyAlignment="1">
      <alignment horizontal="left" wrapText="1"/>
    </xf>
    <xf numFmtId="0" fontId="8" fillId="2" borderId="0" xfId="3" applyFont="1" applyFill="1" applyAlignment="1">
      <alignment horizontal="center" vertical="top"/>
    </xf>
    <xf numFmtId="165" fontId="8" fillId="2" borderId="50" xfId="3" applyNumberFormat="1" applyFont="1" applyFill="1" applyBorder="1" applyAlignment="1">
      <alignment horizontal="center" vertical="top"/>
    </xf>
    <xf numFmtId="0" fontId="8" fillId="2" borderId="40" xfId="3" applyFont="1" applyFill="1" applyBorder="1" applyAlignment="1">
      <alignment horizontal="center" wrapText="1"/>
    </xf>
    <xf numFmtId="15" fontId="8" fillId="2" borderId="50" xfId="3" quotePrefix="1" applyNumberFormat="1" applyFont="1" applyFill="1" applyBorder="1" applyAlignment="1">
      <alignment horizontal="center" vertical="top"/>
    </xf>
    <xf numFmtId="0" fontId="18" fillId="2" borderId="0" xfId="3" applyFont="1" applyFill="1" applyAlignment="1">
      <alignment horizontal="center" vertical="top"/>
    </xf>
    <xf numFmtId="0" fontId="8" fillId="2" borderId="14" xfId="3" applyFont="1" applyFill="1" applyBorder="1" applyAlignment="1">
      <alignment horizontal="center" vertical="top"/>
    </xf>
    <xf numFmtId="0" fontId="8" fillId="2" borderId="15" xfId="3" applyFont="1" applyFill="1" applyBorder="1" applyAlignment="1">
      <alignment horizontal="center" vertical="top"/>
    </xf>
    <xf numFmtId="0" fontId="8" fillId="2" borderId="16" xfId="3" applyFont="1" applyFill="1" applyBorder="1" applyAlignment="1">
      <alignment horizontal="center" vertical="top"/>
    </xf>
    <xf numFmtId="0" fontId="8" fillId="2" borderId="36" xfId="3" applyFont="1" applyFill="1" applyBorder="1" applyAlignment="1">
      <alignment horizontal="center" vertical="top"/>
    </xf>
    <xf numFmtId="0" fontId="8" fillId="2" borderId="21" xfId="3" applyFont="1" applyFill="1" applyBorder="1" applyAlignment="1">
      <alignment horizontal="center" vertical="top"/>
    </xf>
    <xf numFmtId="0" fontId="8" fillId="2" borderId="34" xfId="3" applyFont="1" applyFill="1" applyBorder="1" applyAlignment="1">
      <alignment horizontal="center" vertical="top"/>
    </xf>
    <xf numFmtId="0" fontId="8" fillId="2" borderId="14" xfId="3" applyFont="1" applyFill="1" applyBorder="1" applyAlignment="1">
      <alignment horizontal="center"/>
    </xf>
    <xf numFmtId="0" fontId="8" fillId="2" borderId="15" xfId="3" applyFont="1" applyFill="1" applyBorder="1" applyAlignment="1">
      <alignment horizontal="center"/>
    </xf>
    <xf numFmtId="0" fontId="8" fillId="2" borderId="16" xfId="3" applyFont="1" applyFill="1" applyBorder="1" applyAlignment="1">
      <alignment horizontal="center"/>
    </xf>
    <xf numFmtId="0" fontId="18" fillId="2" borderId="55" xfId="3" applyFont="1" applyFill="1" applyBorder="1" applyAlignment="1">
      <alignment horizontal="center"/>
    </xf>
    <xf numFmtId="0" fontId="18" fillId="2" borderId="60" xfId="3" applyFont="1" applyFill="1" applyBorder="1" applyAlignment="1">
      <alignment horizontal="center"/>
    </xf>
    <xf numFmtId="0" fontId="18" fillId="2" borderId="54" xfId="3" applyFont="1" applyFill="1" applyBorder="1" applyAlignment="1">
      <alignment horizontal="center"/>
    </xf>
    <xf numFmtId="0" fontId="18" fillId="2" borderId="55" xfId="3" applyFont="1" applyFill="1" applyBorder="1" applyAlignment="1">
      <alignment horizontal="center" wrapText="1"/>
    </xf>
    <xf numFmtId="0" fontId="8" fillId="3" borderId="66" xfId="0" applyFont="1" applyFill="1" applyBorder="1" applyAlignment="1">
      <alignment horizontal="center"/>
    </xf>
    <xf numFmtId="0" fontId="8" fillId="3" borderId="67" xfId="0" applyFont="1" applyFill="1" applyBorder="1" applyAlignment="1">
      <alignment horizontal="center"/>
    </xf>
    <xf numFmtId="165" fontId="23" fillId="3" borderId="0" xfId="0" quotePrefix="1" applyNumberFormat="1" applyFont="1" applyFill="1" applyAlignment="1">
      <alignment horizontal="left" vertical="top"/>
    </xf>
    <xf numFmtId="167" fontId="23" fillId="3" borderId="0" xfId="0" applyNumberFormat="1" applyFont="1" applyFill="1" applyAlignment="1">
      <alignment horizontal="right" vertical="top"/>
    </xf>
    <xf numFmtId="166" fontId="23" fillId="3" borderId="0" xfId="0" applyNumberFormat="1" applyFont="1" applyFill="1" applyAlignment="1">
      <alignment horizontal="right" vertical="top"/>
    </xf>
    <xf numFmtId="0" fontId="27" fillId="3" borderId="0" xfId="0" applyFont="1" applyFill="1" applyAlignment="1">
      <alignment horizontal="center" vertical="top"/>
    </xf>
    <xf numFmtId="0" fontId="23" fillId="3" borderId="16" xfId="0" applyFont="1" applyFill="1" applyBorder="1" applyAlignment="1">
      <alignment horizontal="center"/>
    </xf>
    <xf numFmtId="0" fontId="23" fillId="3" borderId="14" xfId="0" applyFont="1" applyFill="1" applyBorder="1" applyAlignment="1">
      <alignment horizontal="center"/>
    </xf>
    <xf numFmtId="0" fontId="23" fillId="3" borderId="50" xfId="0" applyFont="1" applyFill="1" applyBorder="1" applyAlignment="1">
      <alignment horizontal="center"/>
    </xf>
    <xf numFmtId="6" fontId="8" fillId="3" borderId="1" xfId="0" applyNumberFormat="1" applyFont="1" applyFill="1" applyBorder="1" applyAlignment="1">
      <alignment horizontal="right" vertical="top"/>
    </xf>
    <xf numFmtId="166" fontId="8" fillId="3" borderId="50" xfId="0" applyNumberFormat="1" applyFont="1" applyFill="1" applyBorder="1" applyAlignment="1">
      <alignment horizontal="right" vertical="top"/>
    </xf>
    <xf numFmtId="4" fontId="8" fillId="3" borderId="50" xfId="0" applyNumberFormat="1" applyFont="1" applyFill="1" applyBorder="1" applyAlignment="1">
      <alignment horizontal="right" vertical="top"/>
    </xf>
    <xf numFmtId="166" fontId="8" fillId="3" borderId="1" xfId="0" applyNumberFormat="1" applyFont="1" applyFill="1" applyBorder="1" applyAlignment="1">
      <alignment horizontal="right" vertical="top"/>
    </xf>
    <xf numFmtId="10" fontId="8" fillId="3" borderId="50" xfId="0" applyNumberFormat="1" applyFont="1" applyFill="1" applyBorder="1" applyAlignment="1">
      <alignment horizontal="right" vertical="top"/>
    </xf>
    <xf numFmtId="167" fontId="8" fillId="3" borderId="1" xfId="0" applyNumberFormat="1" applyFont="1" applyFill="1" applyBorder="1" applyAlignment="1">
      <alignment horizontal="right" vertical="top"/>
    </xf>
    <xf numFmtId="0" fontId="23" fillId="3" borderId="50" xfId="0" applyFont="1" applyFill="1" applyBorder="1" applyAlignment="1">
      <alignment horizontal="left" vertical="top" wrapText="1"/>
    </xf>
    <xf numFmtId="0" fontId="23" fillId="3" borderId="14" xfId="0" applyFont="1" applyFill="1" applyBorder="1" applyAlignment="1">
      <alignment horizontal="left" vertical="top" wrapText="1"/>
    </xf>
    <xf numFmtId="0" fontId="2" fillId="0" borderId="0" xfId="3" applyAlignment="1">
      <alignment vertical="top"/>
    </xf>
    <xf numFmtId="0" fontId="8" fillId="2" borderId="0" xfId="3" applyFont="1" applyFill="1" applyAlignment="1">
      <alignment horizontal="left" vertical="top"/>
    </xf>
    <xf numFmtId="0" fontId="8" fillId="2" borderId="0" xfId="3" applyFont="1" applyFill="1" applyAlignment="1">
      <alignment horizontal="left" vertical="top" wrapText="1"/>
    </xf>
    <xf numFmtId="0" fontId="8" fillId="2" borderId="0" xfId="3" applyFont="1" applyFill="1" applyAlignment="1">
      <alignment vertical="top" wrapText="1"/>
    </xf>
    <xf numFmtId="0" fontId="11" fillId="2" borderId="50" xfId="3" applyFont="1" applyFill="1" applyBorder="1" applyAlignment="1">
      <alignment horizontal="center" vertical="top"/>
    </xf>
    <xf numFmtId="0" fontId="8" fillId="2" borderId="7" xfId="3" applyFont="1" applyFill="1" applyBorder="1" applyAlignment="1">
      <alignment horizontal="center"/>
    </xf>
    <xf numFmtId="0" fontId="8" fillId="2" borderId="40" xfId="3" applyFont="1" applyFill="1" applyBorder="1" applyAlignment="1">
      <alignment horizontal="center"/>
    </xf>
    <xf numFmtId="0" fontId="8" fillId="2" borderId="43" xfId="3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top"/>
    </xf>
    <xf numFmtId="0" fontId="8" fillId="2" borderId="50" xfId="0" applyFont="1" applyFill="1" applyBorder="1" applyAlignment="1">
      <alignment horizontal="center" vertical="top"/>
    </xf>
    <xf numFmtId="0" fontId="31" fillId="2" borderId="1" xfId="0" applyFont="1" applyFill="1" applyBorder="1" applyAlignment="1">
      <alignment horizontal="center" vertical="top"/>
    </xf>
    <xf numFmtId="0" fontId="31" fillId="2" borderId="50" xfId="0" applyFont="1" applyFill="1" applyBorder="1" applyAlignment="1">
      <alignment horizontal="center" vertical="top"/>
    </xf>
    <xf numFmtId="165" fontId="8" fillId="2" borderId="50" xfId="0" quotePrefix="1" applyNumberFormat="1" applyFont="1" applyFill="1" applyBorder="1" applyAlignment="1">
      <alignment horizontal="center" vertical="top"/>
    </xf>
    <xf numFmtId="165" fontId="8" fillId="2" borderId="50" xfId="0" applyNumberFormat="1" applyFont="1" applyFill="1" applyBorder="1" applyAlignment="1">
      <alignment horizontal="center" vertical="top"/>
    </xf>
    <xf numFmtId="0" fontId="8" fillId="2" borderId="16" xfId="0" applyFont="1" applyFill="1" applyBorder="1" applyAlignment="1">
      <alignment horizontal="center" vertical="top"/>
    </xf>
    <xf numFmtId="0" fontId="4" fillId="2" borderId="0" xfId="3" applyFont="1" applyFill="1" applyBorder="1" applyAlignment="1">
      <alignment vertical="top"/>
    </xf>
    <xf numFmtId="0" fontId="4" fillId="2" borderId="0" xfId="3" applyFont="1" applyFill="1" applyBorder="1" applyAlignment="1">
      <alignment horizontal="center" vertical="top"/>
    </xf>
    <xf numFmtId="43" fontId="4" fillId="2" borderId="0" xfId="4" applyFont="1" applyFill="1" applyBorder="1" applyAlignment="1">
      <alignment horizontal="center" vertical="top"/>
    </xf>
    <xf numFmtId="0" fontId="8" fillId="2" borderId="1" xfId="3" applyFont="1" applyFill="1" applyBorder="1" applyAlignment="1">
      <alignment horizontal="center" wrapText="1"/>
    </xf>
    <xf numFmtId="0" fontId="8" fillId="2" borderId="19" xfId="3" applyFont="1" applyFill="1" applyBorder="1" applyAlignment="1">
      <alignment horizontal="right" vertical="top" wrapText="1"/>
    </xf>
    <xf numFmtId="43" fontId="8" fillId="2" borderId="19" xfId="4" applyFont="1" applyFill="1" applyBorder="1" applyAlignment="1">
      <alignment horizontal="right" vertical="top"/>
    </xf>
    <xf numFmtId="43" fontId="8" fillId="2" borderId="24" xfId="4" applyFont="1" applyFill="1" applyBorder="1" applyAlignment="1">
      <alignment horizontal="right" vertical="top"/>
    </xf>
    <xf numFmtId="43" fontId="8" fillId="2" borderId="25" xfId="4" applyFont="1" applyFill="1" applyBorder="1" applyAlignment="1">
      <alignment horizontal="right" vertical="top"/>
    </xf>
    <xf numFmtId="0" fontId="8" fillId="2" borderId="0" xfId="3" applyFont="1" applyFill="1" applyAlignment="1">
      <alignment horizontal="left" vertical="top" indent="2"/>
    </xf>
    <xf numFmtId="0" fontId="8" fillId="0" borderId="16" xfId="3" applyFont="1" applyBorder="1" applyAlignment="1">
      <alignment horizontal="left" vertical="top"/>
    </xf>
    <xf numFmtId="0" fontId="8" fillId="2" borderId="17" xfId="3" applyFont="1" applyFill="1" applyBorder="1" applyAlignment="1">
      <alignment vertical="top" wrapText="1"/>
    </xf>
    <xf numFmtId="43" fontId="8" fillId="2" borderId="19" xfId="4" applyFont="1" applyFill="1" applyBorder="1" applyAlignment="1">
      <alignment vertical="top"/>
    </xf>
    <xf numFmtId="0" fontId="8" fillId="2" borderId="38" xfId="3" applyFont="1" applyFill="1" applyBorder="1" applyAlignment="1">
      <alignment horizontal="center" vertical="top"/>
    </xf>
    <xf numFmtId="43" fontId="8" fillId="2" borderId="41" xfId="4" applyFont="1" applyFill="1" applyBorder="1" applyAlignment="1">
      <alignment horizontal="right" vertical="top"/>
    </xf>
    <xf numFmtId="0" fontId="8" fillId="2" borderId="42" xfId="3" applyFont="1" applyFill="1" applyBorder="1" applyAlignment="1">
      <alignment vertical="top"/>
    </xf>
    <xf numFmtId="0" fontId="8" fillId="2" borderId="31" xfId="3" applyFont="1" applyFill="1" applyBorder="1" applyAlignment="1">
      <alignment vertical="top" wrapText="1"/>
    </xf>
    <xf numFmtId="0" fontId="8" fillId="2" borderId="44" xfId="3" applyFont="1" applyFill="1" applyBorder="1" applyAlignment="1">
      <alignment horizontal="right" vertical="top" wrapText="1"/>
    </xf>
    <xf numFmtId="43" fontId="8" fillId="2" borderId="44" xfId="4" applyFont="1" applyFill="1" applyBorder="1" applyAlignment="1">
      <alignment horizontal="right" vertical="top"/>
    </xf>
    <xf numFmtId="0" fontId="8" fillId="2" borderId="47" xfId="3" applyFont="1" applyFill="1" applyBorder="1" applyAlignment="1">
      <alignment vertical="top" wrapText="1"/>
    </xf>
    <xf numFmtId="0" fontId="11" fillId="2" borderId="1" xfId="3" applyFont="1" applyFill="1" applyBorder="1" applyAlignment="1">
      <alignment horizontal="left" vertical="top"/>
    </xf>
    <xf numFmtId="0" fontId="8" fillId="2" borderId="21" xfId="3" applyFont="1" applyFill="1" applyBorder="1" applyAlignment="1">
      <alignment horizontal="right" vertical="top" wrapText="1"/>
    </xf>
    <xf numFmtId="0" fontId="8" fillId="2" borderId="21" xfId="3" applyFont="1" applyFill="1" applyBorder="1" applyAlignment="1">
      <alignment vertical="top" wrapText="1"/>
    </xf>
    <xf numFmtId="0" fontId="8" fillId="2" borderId="34" xfId="3" applyFont="1" applyFill="1" applyBorder="1" applyAlignment="1">
      <alignment horizontal="center" vertical="top" wrapText="1"/>
    </xf>
    <xf numFmtId="43" fontId="8" fillId="2" borderId="48" xfId="4" applyFont="1" applyFill="1" applyBorder="1" applyAlignment="1">
      <alignment horizontal="right" vertical="top"/>
    </xf>
    <xf numFmtId="0" fontId="8" fillId="2" borderId="0" xfId="3" applyFont="1" applyFill="1" applyBorder="1" applyAlignment="1">
      <alignment vertical="top"/>
    </xf>
    <xf numFmtId="0" fontId="11" fillId="2" borderId="0" xfId="3" applyFont="1" applyFill="1" applyBorder="1" applyAlignment="1">
      <alignment vertical="top"/>
    </xf>
    <xf numFmtId="0" fontId="8" fillId="2" borderId="0" xfId="3" applyFont="1" applyFill="1" applyBorder="1" applyAlignment="1">
      <alignment horizontal="right" vertical="top"/>
    </xf>
    <xf numFmtId="0" fontId="8" fillId="2" borderId="0" xfId="3" applyFont="1" applyFill="1" applyBorder="1" applyAlignment="1">
      <alignment horizontal="center" vertical="top"/>
    </xf>
    <xf numFmtId="0" fontId="8" fillId="2" borderId="0" xfId="3" applyFont="1" applyFill="1" applyBorder="1" applyAlignment="1">
      <alignment horizontal="left" vertical="top"/>
    </xf>
    <xf numFmtId="0" fontId="36" fillId="2" borderId="18" xfId="3" applyFont="1" applyFill="1" applyBorder="1" applyAlignment="1">
      <alignment horizontal="right" vertical="top" wrapText="1"/>
    </xf>
    <xf numFmtId="0" fontId="36" fillId="2" borderId="0" xfId="3" applyFont="1" applyFill="1" applyAlignment="1">
      <alignment vertical="top"/>
    </xf>
    <xf numFmtId="2" fontId="8" fillId="2" borderId="18" xfId="3" applyNumberFormat="1" applyFont="1" applyFill="1" applyBorder="1" applyAlignment="1">
      <alignment horizontal="right" vertical="top" wrapText="1"/>
    </xf>
    <xf numFmtId="164" fontId="8" fillId="2" borderId="0" xfId="6" applyFont="1" applyFill="1" applyBorder="1" applyAlignment="1">
      <alignment vertical="top"/>
    </xf>
    <xf numFmtId="0" fontId="18" fillId="2" borderId="0" xfId="3" applyFont="1" applyFill="1" applyBorder="1" applyAlignment="1">
      <alignment vertical="top"/>
    </xf>
    <xf numFmtId="0" fontId="8" fillId="2" borderId="0" xfId="3" applyFont="1" applyFill="1" applyBorder="1"/>
    <xf numFmtId="0" fontId="8" fillId="3" borderId="0" xfId="0" applyFont="1" applyFill="1" applyBorder="1" applyAlignment="1">
      <alignment vertical="top"/>
    </xf>
    <xf numFmtId="0" fontId="23" fillId="3" borderId="0" xfId="0" applyFont="1" applyFill="1" applyBorder="1" applyAlignment="1">
      <alignment vertical="top"/>
    </xf>
    <xf numFmtId="166" fontId="23" fillId="3" borderId="0" xfId="0" applyNumberFormat="1" applyFont="1" applyFill="1" applyBorder="1" applyAlignment="1">
      <alignment horizontal="right" vertical="top"/>
    </xf>
    <xf numFmtId="4" fontId="23" fillId="3" borderId="0" xfId="0" applyNumberFormat="1" applyFont="1" applyFill="1" applyBorder="1" applyAlignment="1">
      <alignment horizontal="right" vertical="top"/>
    </xf>
    <xf numFmtId="0" fontId="8" fillId="3" borderId="0" xfId="0" applyFont="1" applyFill="1" applyAlignment="1">
      <alignment horizontal="left" vertical="top"/>
    </xf>
    <xf numFmtId="4" fontId="8" fillId="3" borderId="70" xfId="0" applyNumberFormat="1" applyFont="1" applyFill="1" applyBorder="1" applyAlignment="1">
      <alignment horizontal="right" vertical="top"/>
    </xf>
    <xf numFmtId="166" fontId="8" fillId="3" borderId="71" xfId="0" applyNumberFormat="1" applyFont="1" applyFill="1" applyBorder="1" applyAlignment="1">
      <alignment horizontal="right" vertical="top"/>
    </xf>
    <xf numFmtId="166" fontId="8" fillId="3" borderId="72" xfId="0" applyNumberFormat="1" applyFont="1" applyFill="1" applyBorder="1" applyAlignment="1">
      <alignment horizontal="right" vertical="top"/>
    </xf>
    <xf numFmtId="8" fontId="8" fillId="3" borderId="0" xfId="0" applyNumberFormat="1" applyFont="1" applyFill="1" applyAlignment="1">
      <alignment horizontal="center" vertical="top"/>
    </xf>
    <xf numFmtId="167" fontId="8" fillId="3" borderId="0" xfId="0" applyNumberFormat="1" applyFont="1" applyFill="1" applyAlignment="1">
      <alignment vertical="top"/>
    </xf>
    <xf numFmtId="167" fontId="8" fillId="3" borderId="0" xfId="0" applyNumberFormat="1" applyFont="1" applyFill="1" applyAlignment="1">
      <alignment horizontal="center" vertical="top"/>
    </xf>
    <xf numFmtId="38" fontId="8" fillId="3" borderId="50" xfId="0" applyNumberFormat="1" applyFont="1" applyFill="1" applyBorder="1" applyAlignment="1">
      <alignment horizontal="right" vertical="top"/>
    </xf>
    <xf numFmtId="10" fontId="8" fillId="3" borderId="0" xfId="0" applyNumberFormat="1" applyFont="1" applyFill="1" applyAlignment="1">
      <alignment vertical="top"/>
    </xf>
    <xf numFmtId="10" fontId="8" fillId="3" borderId="0" xfId="0" applyNumberFormat="1" applyFont="1" applyFill="1" applyAlignment="1">
      <alignment horizontal="center" vertical="top"/>
    </xf>
    <xf numFmtId="166" fontId="8" fillId="3" borderId="0" xfId="0" applyNumberFormat="1" applyFont="1" applyFill="1" applyAlignment="1">
      <alignment horizontal="center" vertical="top"/>
    </xf>
    <xf numFmtId="6" fontId="23" fillId="3" borderId="1" xfId="0" applyNumberFormat="1" applyFont="1" applyFill="1" applyBorder="1" applyAlignment="1">
      <alignment horizontal="right" vertical="top"/>
    </xf>
    <xf numFmtId="167" fontId="23" fillId="3" borderId="1" xfId="0" applyNumberFormat="1" applyFont="1" applyFill="1" applyBorder="1" applyAlignment="1">
      <alignment horizontal="right" vertical="top"/>
    </xf>
    <xf numFmtId="166" fontId="23" fillId="3" borderId="1" xfId="0" applyNumberFormat="1" applyFont="1" applyFill="1" applyBorder="1" applyAlignment="1">
      <alignment horizontal="right" vertical="top"/>
    </xf>
    <xf numFmtId="8" fontId="23" fillId="3" borderId="50" xfId="0" applyNumberFormat="1" applyFont="1" applyFill="1" applyBorder="1" applyAlignment="1">
      <alignment vertical="top"/>
    </xf>
    <xf numFmtId="10" fontId="23" fillId="3" borderId="50" xfId="0" applyNumberFormat="1" applyFont="1" applyFill="1" applyBorder="1" applyAlignment="1">
      <alignment horizontal="right" vertical="top"/>
    </xf>
    <xf numFmtId="4" fontId="23" fillId="3" borderId="50" xfId="0" applyNumberFormat="1" applyFont="1" applyFill="1" applyBorder="1" applyAlignment="1">
      <alignment horizontal="right" vertical="top"/>
    </xf>
    <xf numFmtId="8" fontId="23" fillId="3" borderId="1" xfId="0" applyNumberFormat="1" applyFont="1" applyFill="1" applyBorder="1" applyAlignment="1">
      <alignment vertical="top"/>
    </xf>
    <xf numFmtId="166" fontId="23" fillId="3" borderId="50" xfId="0" applyNumberFormat="1" applyFont="1" applyFill="1" applyBorder="1" applyAlignment="1">
      <alignment vertical="top"/>
    </xf>
    <xf numFmtId="166" fontId="23" fillId="3" borderId="50" xfId="0" applyNumberFormat="1" applyFont="1" applyFill="1" applyBorder="1" applyAlignment="1">
      <alignment horizontal="right" vertical="top"/>
    </xf>
    <xf numFmtId="0" fontId="27" fillId="3" borderId="0" xfId="0" applyFont="1" applyFill="1" applyBorder="1" applyAlignment="1">
      <alignment vertical="top"/>
    </xf>
    <xf numFmtId="0" fontId="23" fillId="3" borderId="0" xfId="0" applyFont="1" applyFill="1" applyBorder="1" applyAlignment="1">
      <alignment horizontal="center" vertical="top"/>
    </xf>
    <xf numFmtId="8" fontId="23" fillId="3" borderId="0" xfId="0" applyNumberFormat="1" applyFont="1" applyFill="1" applyAlignment="1">
      <alignment horizontal="center" vertical="top" wrapText="1"/>
    </xf>
    <xf numFmtId="8" fontId="23" fillId="3" borderId="0" xfId="0" applyNumberFormat="1" applyFont="1" applyFill="1" applyAlignment="1">
      <alignment horizontal="center" vertical="top"/>
    </xf>
    <xf numFmtId="6" fontId="23" fillId="3" borderId="50" xfId="0" applyNumberFormat="1" applyFont="1" applyFill="1" applyBorder="1" applyAlignment="1">
      <alignment horizontal="right" vertical="top"/>
    </xf>
    <xf numFmtId="4" fontId="23" fillId="3" borderId="0" xfId="0" applyNumberFormat="1" applyFont="1" applyFill="1" applyAlignment="1">
      <alignment vertical="top"/>
    </xf>
    <xf numFmtId="8" fontId="23" fillId="3" borderId="50" xfId="0" applyNumberFormat="1" applyFont="1" applyFill="1" applyBorder="1" applyAlignment="1">
      <alignment horizontal="right" vertical="top"/>
    </xf>
    <xf numFmtId="0" fontId="23" fillId="3" borderId="50" xfId="0" applyFont="1" applyFill="1" applyBorder="1" applyAlignment="1">
      <alignment horizontal="right" vertical="top"/>
    </xf>
    <xf numFmtId="8" fontId="23" fillId="3" borderId="50" xfId="0" applyNumberFormat="1" applyFont="1" applyFill="1" applyBorder="1" applyAlignment="1">
      <alignment horizontal="right" vertical="top"/>
    </xf>
    <xf numFmtId="167" fontId="23" fillId="3" borderId="50" xfId="0" applyNumberFormat="1" applyFont="1" applyFill="1" applyBorder="1" applyAlignment="1">
      <alignment horizontal="right" vertical="top"/>
    </xf>
    <xf numFmtId="8" fontId="23" fillId="3" borderId="0" xfId="0" applyNumberFormat="1" applyFont="1" applyFill="1" applyAlignment="1">
      <alignment vertical="top" wrapText="1"/>
    </xf>
    <xf numFmtId="8" fontId="23" fillId="3" borderId="1" xfId="0" applyNumberFormat="1" applyFont="1" applyFill="1" applyBorder="1" applyAlignment="1">
      <alignment horizontal="left" vertical="top"/>
    </xf>
    <xf numFmtId="166" fontId="23" fillId="3" borderId="1" xfId="0" applyNumberFormat="1" applyFont="1" applyFill="1" applyBorder="1" applyAlignment="1">
      <alignment vertical="top"/>
    </xf>
    <xf numFmtId="4" fontId="23" fillId="3" borderId="50" xfId="0" applyNumberFormat="1" applyFont="1" applyFill="1" applyBorder="1" applyAlignment="1">
      <alignment vertical="top"/>
    </xf>
    <xf numFmtId="167" fontId="23" fillId="3" borderId="1" xfId="0" applyNumberFormat="1" applyFont="1" applyFill="1" applyBorder="1" applyAlignment="1">
      <alignment horizontal="center" vertical="top"/>
    </xf>
    <xf numFmtId="0" fontId="24" fillId="3" borderId="0" xfId="0" applyFont="1" applyFill="1" applyBorder="1" applyAlignment="1">
      <alignment vertical="top"/>
    </xf>
    <xf numFmtId="0" fontId="8" fillId="3" borderId="0" xfId="0" applyFont="1" applyFill="1" applyAlignment="1">
      <alignment horizontal="left" vertical="top" wrapText="1"/>
    </xf>
    <xf numFmtId="0" fontId="2" fillId="0" borderId="0" xfId="3" applyBorder="1" applyAlignment="1">
      <alignment vertical="top"/>
    </xf>
    <xf numFmtId="4" fontId="8" fillId="2" borderId="0" xfId="3" applyNumberFormat="1" applyFont="1" applyFill="1" applyBorder="1" applyAlignment="1">
      <alignment vertical="top"/>
    </xf>
    <xf numFmtId="0" fontId="8" fillId="2" borderId="18" xfId="3" quotePrefix="1" applyFont="1" applyFill="1" applyBorder="1"/>
    <xf numFmtId="0" fontId="8" fillId="2" borderId="40" xfId="3" quotePrefix="1" applyFont="1" applyFill="1" applyBorder="1" applyAlignment="1">
      <alignment vertical="top"/>
    </xf>
    <xf numFmtId="0" fontId="8" fillId="2" borderId="56" xfId="3" quotePrefix="1" applyFont="1" applyFill="1" applyBorder="1" applyAlignment="1">
      <alignment vertical="top"/>
    </xf>
    <xf numFmtId="0" fontId="23" fillId="0" borderId="0" xfId="0" applyFont="1" applyBorder="1"/>
    <xf numFmtId="0" fontId="23" fillId="2" borderId="0" xfId="7" applyFont="1" applyFill="1" applyAlignment="1">
      <alignment horizontal="center" vertical="top"/>
    </xf>
    <xf numFmtId="0" fontId="23" fillId="2" borderId="0" xfId="7" applyFont="1" applyFill="1" applyAlignment="1">
      <alignment vertical="top"/>
    </xf>
    <xf numFmtId="43" fontId="23" fillId="2" borderId="0" xfId="8" applyFont="1" applyFill="1" applyAlignment="1">
      <alignment vertical="top"/>
    </xf>
    <xf numFmtId="44" fontId="23" fillId="2" borderId="0" xfId="2" applyFont="1" applyFill="1" applyAlignment="1">
      <alignment horizontal="right" vertical="top"/>
    </xf>
    <xf numFmtId="43" fontId="23" fillId="2" borderId="1" xfId="8" applyFont="1" applyFill="1" applyBorder="1" applyAlignment="1">
      <alignment vertical="top"/>
    </xf>
    <xf numFmtId="15" fontId="23" fillId="2" borderId="0" xfId="7" quotePrefix="1" applyNumberFormat="1" applyFont="1" applyFill="1" applyAlignment="1">
      <alignment vertical="top"/>
    </xf>
    <xf numFmtId="0" fontId="23" fillId="2" borderId="0" xfId="7" quotePrefix="1" applyFont="1" applyFill="1" applyAlignment="1">
      <alignment vertical="top"/>
    </xf>
    <xf numFmtId="3" fontId="23" fillId="2" borderId="0" xfId="8" applyNumberFormat="1" applyFont="1" applyFill="1" applyAlignment="1">
      <alignment vertical="top"/>
    </xf>
    <xf numFmtId="3" fontId="23" fillId="2" borderId="0" xfId="7" applyNumberFormat="1" applyFont="1" applyFill="1" applyAlignment="1">
      <alignment vertical="top"/>
    </xf>
    <xf numFmtId="43" fontId="23" fillId="2" borderId="0" xfId="8" applyFont="1" applyFill="1" applyBorder="1" applyAlignment="1">
      <alignment vertical="top"/>
    </xf>
    <xf numFmtId="44" fontId="23" fillId="2" borderId="52" xfId="2" applyFont="1" applyFill="1" applyBorder="1" applyAlignment="1">
      <alignment vertical="top"/>
    </xf>
    <xf numFmtId="15" fontId="23" fillId="2" borderId="0" xfId="7" quotePrefix="1" applyNumberFormat="1" applyFont="1" applyFill="1" applyAlignment="1">
      <alignment horizontal="center" vertical="top"/>
    </xf>
    <xf numFmtId="0" fontId="35" fillId="2" borderId="0" xfId="0" applyFont="1" applyFill="1" applyBorder="1" applyAlignment="1">
      <alignment vertical="top"/>
    </xf>
    <xf numFmtId="0" fontId="23" fillId="2" borderId="0" xfId="0" applyFont="1" applyFill="1" applyBorder="1" applyAlignment="1">
      <alignment vertical="top"/>
    </xf>
    <xf numFmtId="44" fontId="35" fillId="2" borderId="0" xfId="2" applyFont="1" applyFill="1" applyAlignment="1">
      <alignment horizontal="right" vertical="top"/>
    </xf>
    <xf numFmtId="4" fontId="35" fillId="2" borderId="0" xfId="0" applyNumberFormat="1" applyFont="1" applyFill="1" applyAlignment="1">
      <alignment horizontal="right" vertical="top"/>
    </xf>
  </cellXfs>
  <cellStyles count="9">
    <cellStyle name="Comma" xfId="1" builtinId="3"/>
    <cellStyle name="Comma 2" xfId="8" xr:uid="{65C0BF89-9D09-40A6-85D0-7773FEA1AF9E}"/>
    <cellStyle name="Comma 2 2" xfId="4" xr:uid="{7FD3BB4F-560A-46BF-B4CF-9197E8A16327}"/>
    <cellStyle name="Comma 2 2 2" xfId="6" xr:uid="{446BFE32-03A6-4374-A536-4571854372AE}"/>
    <cellStyle name="Currency" xfId="2" builtinId="4"/>
    <cellStyle name="Normal" xfId="0" builtinId="0"/>
    <cellStyle name="Normal 2" xfId="7" xr:uid="{D337F7B8-0B44-4B61-8032-0DFC7E6926CB}"/>
    <cellStyle name="Normal 2 2" xfId="3" xr:uid="{94D17BB3-27BB-4711-9E3D-23B3EE8A0D9D}"/>
    <cellStyle name="Percent 2" xfId="5" xr:uid="{634D7773-2FF8-492B-B6B8-507F7181CC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1.xml"/><Relationship Id="rId42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4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2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fari\AppData\Local\Temp\69e7fd6b-08b2-4a58-9d8b-cf24f5382622_Haddock_CA_2026R_SM_All_Chapters.zip.622\Haddock_CA_2026R_SM_All_Chapters\Haddock_CollegeAcct_CA_2026R_Ch007_SM.xlsx" TargetMode="External"/><Relationship Id="rId1" Type="http://schemas.openxmlformats.org/officeDocument/2006/relationships/externalLinkPath" Target="file:///C:\Users\mfari\AppData\Local\Temp\69e7fd6b-08b2-4a58-9d8b-cf24f5382622_Haddock_CA_2026R_SM_All_Chapters.zip.622\Haddock_CA_2026R_SM_All_Chapters\Haddock_CollegeAcct_CA_2026R_Ch007_SM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fari\AppData\Local\Temp\e5ad4ffa-b950-4eed-877b-f220b5f786b6_Haddock_CA_2026R_SM_All_Chapters.zip.6b6\Haddock_CA_2026R_SM_All_Chapters\Haddock_CollegeAcct_CA_2026R_Ch009_SM.xlsx" TargetMode="External"/><Relationship Id="rId1" Type="http://schemas.openxmlformats.org/officeDocument/2006/relationships/externalLinkPath" Target="file:///C:\Users\mfari\AppData\Local\Temp\e5ad4ffa-b950-4eed-877b-f220b5f786b6_Haddock_CA_2026R_SM_All_Chapters.zip.6b6\Haddock_CA_2026R_SM_All_Chapters\Haddock_CollegeAcct_CA_2026R_Ch009_SM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fari\AppData\Local\Temp\2b0f3002-9354-4a00-91a6-1d2b0462e777_Haddock_CA_2026R_SM_All_Chapters.zip.777\Haddock_CA_2026R_SM_All_Chapters\Haddock_CollegeAcct_CA_2026R_Ch010_SM.xlsx" TargetMode="External"/><Relationship Id="rId1" Type="http://schemas.openxmlformats.org/officeDocument/2006/relationships/externalLinkPath" Target="file:///C:\Users\mfari\AppData\Local\Temp\2b0f3002-9354-4a00-91a6-1d2b0462e777_Haddock_CA_2026R_SM_All_Chapters.zip.777\Haddock_CA_2026R_SM_All_Chapters\Haddock_CollegeAcct_CA_2026R_Ch010_SM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fari\AppData\Local\Temp\ee731ed3-bf7c-4b25-8af9-8d5988d910c9_Haddock_CA_2026R_SM_All_Chapters.zip.0c9\Haddock_CA_2026R_SM_All_Chapters\Haddock_CollegeAcct_CA_2026R_Ch012_SM.xlsx" TargetMode="External"/><Relationship Id="rId1" Type="http://schemas.openxmlformats.org/officeDocument/2006/relationships/externalLinkPath" Target="file:///C:\Users\mfari\AppData\Local\Temp\ee731ed3-bf7c-4b25-8af9-8d5988d910c9_Haddock_CA_2026R_SM_All_Chapters.zip.0c9\Haddock_CA_2026R_SM_All_Chapters\Haddock_CollegeAcct_CA_2026R_Ch012_SM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fari\AppData\Local\Temp\d6e8cd3f-5874-4661-ad14-70b12140a2c8_Haddock_CA_2026R_SM_All_Chapters.zip.2c8\Haddock_CA_2026R_SM_All_Chapters\Haddock_CollegeAcct_CA_2026R_Ch013_SM.xlsx" TargetMode="External"/><Relationship Id="rId1" Type="http://schemas.openxmlformats.org/officeDocument/2006/relationships/externalLinkPath" Target="file:///C:\Users\mfari\AppData\Local\Temp\d6e8cd3f-5874-4661-ad14-70b12140a2c8_Haddock_CA_2026R_SM_All_Chapters.zip.2c8\Haddock_CA_2026R_SM_All_Chapters\Haddock_CollegeAcct_CA_2026R_Ch013_S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stimated Times"/>
      <sheetName val="Section Reviews"/>
      <sheetName val="Thinking Critically DQ 1-15"/>
      <sheetName val="E7.1"/>
      <sheetName val="E7.2-5"/>
      <sheetName val="E7.6-7"/>
      <sheetName val="E7.8-9"/>
      <sheetName val="E7.9 ctd"/>
      <sheetName val="E7.10"/>
      <sheetName val="E7.11"/>
      <sheetName val="E7.12"/>
      <sheetName val="E7.13"/>
      <sheetName val="P7.1A"/>
      <sheetName val="P7.1A ctd"/>
      <sheetName val="P7.2A"/>
      <sheetName val="P7.3A"/>
      <sheetName val="P7.3A ctd"/>
      <sheetName val="P7.4A"/>
      <sheetName val="P7.5A"/>
      <sheetName val="P7.6A"/>
      <sheetName val="P7.6A ctd"/>
      <sheetName val="P7.1B"/>
      <sheetName val="P7.1B ctd"/>
      <sheetName val="P7.2B"/>
      <sheetName val="P7.3B"/>
      <sheetName val="P7.3B ctd"/>
      <sheetName val="P7.4B"/>
      <sheetName val="P7.5B"/>
      <sheetName val="P7.6B"/>
      <sheetName val="P7.6B ctd"/>
      <sheetName val="Crit Thinking P7.1"/>
      <sheetName val="Crit Thinking P7.1 ctd"/>
      <sheetName val="Crit Thinking P7.2"/>
      <sheetName val="Business Connec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8">
          <cell r="G8">
            <v>6000</v>
          </cell>
        </row>
        <row r="9">
          <cell r="H9">
            <v>6000</v>
          </cell>
        </row>
        <row r="13">
          <cell r="G13">
            <v>12096</v>
          </cell>
        </row>
        <row r="14">
          <cell r="H14">
            <v>11200</v>
          </cell>
        </row>
        <row r="15">
          <cell r="H15">
            <v>896</v>
          </cell>
        </row>
        <row r="18">
          <cell r="G18">
            <v>460.08</v>
          </cell>
        </row>
        <row r="19">
          <cell r="G19">
            <v>14875.92</v>
          </cell>
        </row>
        <row r="20">
          <cell r="H20">
            <v>14200</v>
          </cell>
        </row>
        <row r="21">
          <cell r="H21">
            <v>1136</v>
          </cell>
        </row>
        <row r="24">
          <cell r="G24">
            <v>6000</v>
          </cell>
        </row>
        <row r="25">
          <cell r="H25">
            <v>6000</v>
          </cell>
        </row>
        <row r="28">
          <cell r="G28">
            <v>9936</v>
          </cell>
        </row>
        <row r="29">
          <cell r="H29">
            <v>9200</v>
          </cell>
        </row>
        <row r="30">
          <cell r="H30">
            <v>736</v>
          </cell>
        </row>
        <row r="34">
          <cell r="G34">
            <v>9800</v>
          </cell>
        </row>
        <row r="35">
          <cell r="H35">
            <v>9800</v>
          </cell>
        </row>
        <row r="41">
          <cell r="G41">
            <v>397.44</v>
          </cell>
        </row>
        <row r="42">
          <cell r="G42">
            <v>9538.56</v>
          </cell>
        </row>
        <row r="43">
          <cell r="H43">
            <v>9936</v>
          </cell>
        </row>
        <row r="47">
          <cell r="G47">
            <v>9800</v>
          </cell>
        </row>
        <row r="48">
          <cell r="H48">
            <v>9800</v>
          </cell>
        </row>
        <row r="51">
          <cell r="G51">
            <v>10422</v>
          </cell>
        </row>
        <row r="52">
          <cell r="H52">
            <v>9650</v>
          </cell>
        </row>
        <row r="53">
          <cell r="H53">
            <v>772</v>
          </cell>
        </row>
        <row r="56">
          <cell r="G56">
            <v>369.36</v>
          </cell>
        </row>
        <row r="57">
          <cell r="G57">
            <v>11942.64</v>
          </cell>
        </row>
        <row r="58">
          <cell r="H58">
            <v>11400</v>
          </cell>
        </row>
        <row r="59">
          <cell r="H59">
            <v>912</v>
          </cell>
        </row>
        <row r="62">
          <cell r="G62">
            <v>18090</v>
          </cell>
        </row>
        <row r="63">
          <cell r="H63">
            <v>16750</v>
          </cell>
        </row>
        <row r="64">
          <cell r="H64">
            <v>1340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st. Times"/>
      <sheetName val="Section Reviews"/>
      <sheetName val="Thinking Critically DQ 1-18"/>
      <sheetName val="E9.1-3"/>
      <sheetName val="E9.4"/>
      <sheetName val="E9.4 ctd"/>
      <sheetName val="E9.5"/>
      <sheetName val="E9.6"/>
      <sheetName val="E9.6 ctd"/>
      <sheetName val="E9.7"/>
      <sheetName val="E9.8"/>
      <sheetName val="E9.9"/>
      <sheetName val="E9.10"/>
      <sheetName val="P9.1A"/>
      <sheetName val="P9.1A ctd"/>
      <sheetName val="P9.2A"/>
      <sheetName val="P9.2A ctd"/>
      <sheetName val="P9.3A"/>
      <sheetName val="P9.3A ctd"/>
      <sheetName val="P9.4A"/>
      <sheetName val="P9.4A ctd"/>
      <sheetName val="P9.5A"/>
      <sheetName val="P9.5A ctd"/>
      <sheetName val="P9.6A"/>
      <sheetName val="P9.6A ctd"/>
      <sheetName val="P9.1B"/>
      <sheetName val="P9.1B ctd"/>
      <sheetName val="P9.2B"/>
      <sheetName val="P9.2B ctd"/>
      <sheetName val="P9.3B"/>
      <sheetName val="P9.3B ctd"/>
      <sheetName val="P9.4B"/>
      <sheetName val="P9.4B ctd"/>
      <sheetName val="P9.5B"/>
      <sheetName val="P9.5B ctd"/>
      <sheetName val="P9.6B"/>
      <sheetName val="P9.6B ctd"/>
      <sheetName val="Crit Thinking P9.1"/>
      <sheetName val="Crit Thinking P9.1 ctd"/>
      <sheetName val="Crit Thinking P9.2"/>
      <sheetName val="Business Connec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9">
          <cell r="G9">
            <v>3</v>
          </cell>
        </row>
        <row r="13">
          <cell r="H13">
            <v>3</v>
          </cell>
        </row>
        <row r="17">
          <cell r="G17">
            <v>7</v>
          </cell>
        </row>
        <row r="21">
          <cell r="H21">
            <v>4</v>
          </cell>
        </row>
        <row r="25">
          <cell r="H25">
            <v>5</v>
          </cell>
        </row>
        <row r="29">
          <cell r="H29">
            <v>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>
        <row r="21">
          <cell r="G21">
            <v>14050</v>
          </cell>
        </row>
        <row r="22">
          <cell r="G22">
            <v>72</v>
          </cell>
        </row>
        <row r="25">
          <cell r="H25">
            <v>923</v>
          </cell>
        </row>
      </sheetData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stimated Time"/>
      <sheetName val="Section Reviews"/>
      <sheetName val="Thinking Critically -  DQ"/>
      <sheetName val="New Ex 10.1-10.3"/>
      <sheetName val="Ex 10.4 to 10.6"/>
      <sheetName val="Ex 10.7"/>
      <sheetName val="Ex 10.8"/>
      <sheetName val="Ex 10.9"/>
      <sheetName val="Ex 10.10"/>
      <sheetName val="Pr 10.1A"/>
      <sheetName val="Pr 10.1A cont. (1)"/>
      <sheetName val="Pr 10.1A cont. (2)"/>
      <sheetName val=" Pr 10.2A"/>
      <sheetName val="Pr 10.2A cont. (1)"/>
      <sheetName val="Pr 10.2A cont. (2)"/>
      <sheetName val="Pr 10.3A"/>
      <sheetName val="Pr 10.3A cont. (1)"/>
      <sheetName val="Pr 10.3A cont. (2)"/>
      <sheetName val="Pr 10.4A"/>
      <sheetName val="Pr 10.4A cont. (1)"/>
      <sheetName val="Pr 10.1B"/>
      <sheetName val="Pr 10.1B cont.(1)"/>
      <sheetName val="Pr 10.1B cont.(2)"/>
      <sheetName val="Pr 10.2B"/>
      <sheetName val="Pr 10.2B cont.(1)"/>
      <sheetName val="Pr 10.2B cont. (2) "/>
      <sheetName val="Pr 10.3B"/>
      <sheetName val="Pr 10.3B cont. (1)"/>
      <sheetName val="Pr 10.3B cont. (2)"/>
      <sheetName val="Pr 10.4B"/>
      <sheetName val="Pr 10.4B cont."/>
      <sheetName val="CT Pr.10.1"/>
      <sheetName val="CT Pr.10.1 cont. (1)"/>
      <sheetName val="CT Pr.10.2"/>
      <sheetName val="Business Connections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11">
          <cell r="H11">
            <v>882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stimated Times"/>
      <sheetName val="Section Reviews"/>
      <sheetName val="Thinking Critically -  DQ"/>
      <sheetName val="Thinking Critically -  DQ cont."/>
      <sheetName val="Ex 12.1 to 12.3"/>
      <sheetName val="Ex12.4 to 12.6"/>
      <sheetName val="Ex 12.7"/>
      <sheetName val="Ex. 12.8"/>
      <sheetName val="P 12.1A"/>
      <sheetName val="P 12.1A cont."/>
      <sheetName val="P 12.2A"/>
      <sheetName val="P12.2A cont."/>
      <sheetName val="P 12.3A"/>
      <sheetName val="P 12.4A"/>
      <sheetName val="P 12.4A (2)"/>
      <sheetName val="P12.5A"/>
      <sheetName val="P12.5A (2)"/>
      <sheetName val="P 12.5A cont.(3)"/>
      <sheetName val="P 12.5A cont.(4)"/>
      <sheetName val="P 12.6A"/>
      <sheetName val="P 12.6A (2)"/>
      <sheetName val="P12.1B"/>
      <sheetName val="P12.1B cont."/>
      <sheetName val="P 12.2B"/>
      <sheetName val="P 12.2B cont."/>
      <sheetName val="P12.3B"/>
      <sheetName val="P12.4B"/>
      <sheetName val="P12.4B (2)"/>
      <sheetName val="P12.4B cont.(3)"/>
      <sheetName val="P12.4B cont.(2)"/>
      <sheetName val="P12.5B"/>
      <sheetName val="P12.5B (2)"/>
      <sheetName val="P12.5B cont.(3)"/>
      <sheetName val="P12.5B cont.(4)"/>
      <sheetName val="P12.6B"/>
      <sheetName val="P12.6B (2)"/>
      <sheetName val="CT Pr.12.1"/>
      <sheetName val="CT Pr.12.1 (2)"/>
      <sheetName val="CT Pr.12.1 cont.(1)"/>
      <sheetName val="CT Pr.12.1 cont.(2)"/>
      <sheetName val="CT Pr.12.1 cont.(4)"/>
      <sheetName val="CT Pr.12.1 cont.(5)"/>
      <sheetName val="CT Pr.12.1 cont(5)"/>
      <sheetName val="CT Pr.12.2"/>
      <sheetName val="Business Connec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>
        <row r="9">
          <cell r="C9">
            <v>40465</v>
          </cell>
        </row>
        <row r="10">
          <cell r="C10">
            <v>3669</v>
          </cell>
        </row>
        <row r="11">
          <cell r="C11">
            <v>3000</v>
          </cell>
        </row>
        <row r="12">
          <cell r="C12">
            <v>425</v>
          </cell>
        </row>
        <row r="14">
          <cell r="C14">
            <v>30000</v>
          </cell>
        </row>
        <row r="15">
          <cell r="D15">
            <v>3000</v>
          </cell>
        </row>
        <row r="16">
          <cell r="C16">
            <v>7000</v>
          </cell>
        </row>
        <row r="17">
          <cell r="D17">
            <v>1500</v>
          </cell>
        </row>
        <row r="18">
          <cell r="D18">
            <v>22500</v>
          </cell>
        </row>
        <row r="19">
          <cell r="D19">
            <v>8725</v>
          </cell>
        </row>
        <row r="23">
          <cell r="D23">
            <v>9500</v>
          </cell>
        </row>
        <row r="25">
          <cell r="D25">
            <v>49200</v>
          </cell>
        </row>
        <row r="26">
          <cell r="C26">
            <v>22000</v>
          </cell>
        </row>
        <row r="28">
          <cell r="D28">
            <v>167060</v>
          </cell>
        </row>
        <row r="29">
          <cell r="C29">
            <v>180</v>
          </cell>
        </row>
        <row r="31">
          <cell r="C31">
            <v>90500</v>
          </cell>
        </row>
        <row r="32">
          <cell r="D32">
            <v>890</v>
          </cell>
        </row>
        <row r="33">
          <cell r="C33">
            <v>275</v>
          </cell>
        </row>
        <row r="34">
          <cell r="C34">
            <v>26400</v>
          </cell>
        </row>
        <row r="35">
          <cell r="C35">
            <v>18000</v>
          </cell>
        </row>
        <row r="36">
          <cell r="C36">
            <v>1811</v>
          </cell>
        </row>
        <row r="41">
          <cell r="C41">
            <v>150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stimated Times"/>
      <sheetName val="Section Reviews"/>
      <sheetName val="Thinking Critically -  DQ"/>
      <sheetName val="Thinking Critically -  DQ cont."/>
      <sheetName val="Ex 13.1 &amp; 13.2"/>
      <sheetName val="Ex 13.3"/>
      <sheetName val="Ex 13.4 &amp; 13.5"/>
      <sheetName val="Ex 13.6"/>
      <sheetName val="Ex 13.7"/>
      <sheetName val="Ex 13.8"/>
      <sheetName val="Ex 13.9"/>
      <sheetName val="Ex 13.10"/>
      <sheetName val="Ex. 13.11 &amp; 13.12"/>
      <sheetName val="Pr 13.1A"/>
      <sheetName val="Pr 13.1A cont."/>
      <sheetName val="Pr 13.1A cont. (2)"/>
      <sheetName val="Pr 13.1A cont. (3)"/>
      <sheetName val="Pr 13.1A cont. (4)"/>
      <sheetName val="Pr 13.2A "/>
      <sheetName val="Pr 13.2A cont. "/>
      <sheetName val="Pr 13.2A cont. (2)"/>
      <sheetName val="Pr 13.2A cont. (3)"/>
      <sheetName val="Pr 13.2A cont. (4)"/>
      <sheetName val="P13.3A"/>
      <sheetName val="P13.3A cont. (2)"/>
      <sheetName val=" Pr.13.3A cont. (3) &amp; Pr 13.4A"/>
      <sheetName val="Pr 13.4A cont."/>
      <sheetName val="Pr 13.4A cont. (2)"/>
      <sheetName val="Pr 13.4A cont. (3)"/>
      <sheetName val="Pr 13.5A"/>
      <sheetName val="Pr 13.5A cont."/>
      <sheetName val="Pr. 13.6A"/>
      <sheetName val="Pr. 13.6A cont. "/>
      <sheetName val="Pr. 13.6A cont. (2)"/>
      <sheetName val="Pr 13.1B"/>
      <sheetName val="Pr 13.1B cont. "/>
      <sheetName val="Pr 13.1B cont. (2)"/>
      <sheetName val="Pr 13.1B cont. (3)"/>
      <sheetName val="Pr 13.1B cont. (4)"/>
      <sheetName val="Pr 13.2B"/>
      <sheetName val="Pr 13.2B cont."/>
      <sheetName val="Pr 13.2B cont. (2)"/>
      <sheetName val="Pr 13.2B cont. (3)"/>
      <sheetName val="Pr 13.2B cont. (4)"/>
      <sheetName val="P13.3B"/>
      <sheetName val="P13.3B cont."/>
      <sheetName val="Pr 13.3B cont. &amp; Pr 13.4B"/>
      <sheetName val="Pr 13.4B cont."/>
      <sheetName val="Pr 13.4B cont. (2)"/>
      <sheetName val="Pr 13.4B cont. (3)"/>
      <sheetName val="Pr 13.5B"/>
      <sheetName val="Pr 13.5B cont."/>
      <sheetName val="Pr 13.6B"/>
      <sheetName val="Pr 13.6B cont."/>
      <sheetName val="Pr 13.6B cont. (2)"/>
      <sheetName val="CT Pr 13.1"/>
      <sheetName val="CT Pr 13.1 cont. (2)"/>
      <sheetName val="CT Pr 13.1 cont. (3)"/>
      <sheetName val="CT Pr 13.1 cont. (4)"/>
      <sheetName val="CT Pr 13.1 cont. (5)"/>
      <sheetName val="CT Pr 13.1 cont. (6)"/>
      <sheetName val="CT Pr. 13.1 cont. (7)"/>
      <sheetName val="CT Pr. 13.2"/>
      <sheetName val="CT Pr. 13.2 cont."/>
      <sheetName val="Business Connections"/>
      <sheetName val="MPS 2 Gen Jrls"/>
      <sheetName val="MPS 2 GL"/>
      <sheetName val="MPS 2 Ledgers AR and AP"/>
      <sheetName val="MPS 2 Sch AR and AP"/>
      <sheetName val="MPS 2 Worksheet"/>
      <sheetName val="MPS 2 Inc Stmt"/>
      <sheetName val="MSP 2 St of OE and Bal Sheet"/>
      <sheetName val="MPS 2 PC T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38">
          <cell r="I38">
            <v>31805.449999999997</v>
          </cell>
        </row>
      </sheetData>
      <sheetData sheetId="45">
        <row r="23">
          <cell r="I23">
            <v>67209</v>
          </cell>
        </row>
        <row r="40">
          <cell r="I40">
            <v>34803.550000000003</v>
          </cell>
        </row>
      </sheetData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78579-74E1-4E87-AF75-56FD06ABCC96}">
  <dimension ref="A1:N103"/>
  <sheetViews>
    <sheetView tabSelected="1" workbookViewId="0">
      <selection activeCell="B1" sqref="B1"/>
    </sheetView>
  </sheetViews>
  <sheetFormatPr defaultColWidth="10.28515625" defaultRowHeight="15"/>
  <cols>
    <col min="1" max="1" width="1.7109375" style="2" customWidth="1"/>
    <col min="2" max="2" width="2.7109375" style="2" customWidth="1"/>
    <col min="3" max="3" width="5.7109375" style="2" customWidth="1"/>
    <col min="4" max="4" width="2.7109375" style="3" customWidth="1"/>
    <col min="5" max="5" width="52.42578125" style="2" customWidth="1"/>
    <col min="6" max="6" width="5.7109375" style="2" customWidth="1"/>
    <col min="7" max="8" width="14.42578125" style="2" customWidth="1"/>
    <col min="9" max="9" width="2.7109375" style="2" customWidth="1"/>
    <col min="10" max="10" width="1.42578125" style="2" customWidth="1"/>
    <col min="11" max="12" width="10.28515625" style="4"/>
    <col min="13" max="16384" width="10.28515625" style="2"/>
  </cols>
  <sheetData>
    <row r="1" spans="1:14">
      <c r="A1" s="1" t="s">
        <v>0</v>
      </c>
    </row>
    <row r="2" spans="1:14">
      <c r="B2" s="5"/>
      <c r="L2" s="6"/>
    </row>
    <row r="3" spans="1:14" ht="15" customHeight="1">
      <c r="B3" s="7"/>
      <c r="C3" s="489" t="s">
        <v>1</v>
      </c>
      <c r="D3" s="490"/>
      <c r="E3" s="490"/>
      <c r="F3" s="490"/>
      <c r="G3" s="490"/>
      <c r="H3" s="8" t="s">
        <v>2</v>
      </c>
      <c r="I3" s="7"/>
      <c r="L3" s="2"/>
      <c r="M3" s="491"/>
      <c r="N3" s="491"/>
    </row>
    <row r="4" spans="1:14" ht="5.0999999999999996" customHeight="1" thickBot="1"/>
    <row r="5" spans="1:14" s="9" customFormat="1" ht="15" customHeight="1" thickTop="1">
      <c r="B5" s="10"/>
      <c r="C5" s="492" t="s">
        <v>3</v>
      </c>
      <c r="D5" s="493"/>
      <c r="E5" s="496" t="s">
        <v>4</v>
      </c>
      <c r="F5" s="498" t="s">
        <v>5</v>
      </c>
      <c r="G5" s="500" t="s">
        <v>6</v>
      </c>
      <c r="H5" s="493" t="s">
        <v>7</v>
      </c>
      <c r="I5" s="11"/>
      <c r="K5" s="12"/>
      <c r="L5" s="12"/>
    </row>
    <row r="6" spans="1:14" s="9" customFormat="1" ht="15" customHeight="1">
      <c r="B6" s="13"/>
      <c r="C6" s="494"/>
      <c r="D6" s="495"/>
      <c r="E6" s="497"/>
      <c r="F6" s="499"/>
      <c r="G6" s="501"/>
      <c r="H6" s="502"/>
      <c r="I6" s="14"/>
      <c r="K6" s="12"/>
      <c r="L6" s="12"/>
    </row>
    <row r="7" spans="1:14" ht="15" customHeight="1">
      <c r="B7" s="15">
        <v>1</v>
      </c>
      <c r="C7" s="16" t="s">
        <v>8</v>
      </c>
      <c r="D7" s="17"/>
      <c r="E7" s="18"/>
      <c r="F7" s="19"/>
      <c r="G7" s="20"/>
      <c r="H7" s="21"/>
      <c r="I7" s="22"/>
    </row>
    <row r="8" spans="1:14" ht="18" customHeight="1">
      <c r="B8" s="15">
        <v>2</v>
      </c>
      <c r="C8" s="16" t="s">
        <v>9</v>
      </c>
      <c r="D8" s="23">
        <v>1</v>
      </c>
      <c r="E8" s="18" t="s">
        <v>10</v>
      </c>
      <c r="F8" s="24" t="s">
        <v>11</v>
      </c>
      <c r="G8" s="25">
        <v>550</v>
      </c>
      <c r="H8" s="26"/>
      <c r="I8" s="22"/>
    </row>
    <row r="9" spans="1:14" ht="15" customHeight="1">
      <c r="B9" s="15">
        <v>3</v>
      </c>
      <c r="C9" s="27"/>
      <c r="D9" s="23"/>
      <c r="E9" s="18" t="s">
        <v>12</v>
      </c>
      <c r="F9" s="28">
        <v>401</v>
      </c>
      <c r="G9" s="29"/>
      <c r="H9" s="26">
        <f>G8</f>
        <v>550</v>
      </c>
      <c r="I9" s="22"/>
    </row>
    <row r="10" spans="1:14" ht="15" customHeight="1">
      <c r="B10" s="15">
        <v>4</v>
      </c>
      <c r="C10" s="30"/>
      <c r="D10" s="17"/>
      <c r="E10" s="18" t="s">
        <v>13</v>
      </c>
      <c r="F10" s="28"/>
      <c r="G10" s="29"/>
      <c r="H10" s="31"/>
      <c r="I10" s="22"/>
    </row>
    <row r="11" spans="1:14" ht="15" customHeight="1">
      <c r="B11" s="15">
        <v>5</v>
      </c>
      <c r="C11" s="30"/>
      <c r="D11" s="17"/>
      <c r="E11" s="18" t="s">
        <v>14</v>
      </c>
      <c r="F11" s="28"/>
      <c r="G11" s="29"/>
      <c r="H11" s="26"/>
      <c r="I11" s="22"/>
    </row>
    <row r="12" spans="1:14" ht="15" customHeight="1">
      <c r="B12" s="15">
        <v>6</v>
      </c>
      <c r="C12" s="30"/>
      <c r="D12" s="17"/>
      <c r="E12" s="18"/>
      <c r="F12" s="28"/>
      <c r="G12" s="29"/>
      <c r="H12" s="26"/>
      <c r="I12" s="22"/>
    </row>
    <row r="13" spans="1:14" ht="15" customHeight="1">
      <c r="B13" s="15">
        <v>7</v>
      </c>
      <c r="C13" s="30"/>
      <c r="D13" s="17">
        <v>4</v>
      </c>
      <c r="E13" s="18" t="s">
        <v>15</v>
      </c>
      <c r="F13" s="28">
        <v>452</v>
      </c>
      <c r="G13" s="29">
        <v>24</v>
      </c>
      <c r="H13" s="26"/>
      <c r="I13" s="22"/>
    </row>
    <row r="14" spans="1:14" ht="15" customHeight="1">
      <c r="B14" s="15">
        <v>8</v>
      </c>
      <c r="C14" s="30"/>
      <c r="D14" s="17"/>
      <c r="E14" s="18" t="s">
        <v>16</v>
      </c>
      <c r="F14" s="28">
        <v>101</v>
      </c>
      <c r="G14" s="29">
        <v>1176</v>
      </c>
      <c r="H14" s="26"/>
      <c r="I14" s="22"/>
    </row>
    <row r="15" spans="1:14" ht="18.75" customHeight="1">
      <c r="B15" s="15">
        <v>9</v>
      </c>
      <c r="C15" s="30"/>
      <c r="D15" s="17"/>
      <c r="E15" s="18" t="s">
        <v>17</v>
      </c>
      <c r="F15" s="24" t="s">
        <v>11</v>
      </c>
      <c r="G15" s="29"/>
      <c r="H15" s="26">
        <f>G13+G14</f>
        <v>1200</v>
      </c>
      <c r="I15" s="22"/>
    </row>
    <row r="16" spans="1:14" ht="13.5" customHeight="1">
      <c r="B16" s="15">
        <v>10</v>
      </c>
      <c r="C16" s="30"/>
      <c r="D16" s="17"/>
      <c r="E16" s="18" t="s">
        <v>18</v>
      </c>
      <c r="F16" s="28"/>
      <c r="G16" s="29"/>
      <c r="H16" s="26"/>
      <c r="I16" s="22"/>
    </row>
    <row r="17" spans="2:12" ht="15" customHeight="1">
      <c r="B17" s="15">
        <v>11</v>
      </c>
      <c r="C17" s="30"/>
      <c r="D17" s="32"/>
      <c r="E17" s="18" t="s">
        <v>19</v>
      </c>
      <c r="F17" s="28"/>
      <c r="G17" s="29"/>
      <c r="H17" s="31"/>
      <c r="I17" s="22"/>
    </row>
    <row r="18" spans="2:12" ht="15" customHeight="1">
      <c r="B18" s="15">
        <v>12</v>
      </c>
      <c r="C18" s="30"/>
      <c r="D18" s="17"/>
      <c r="E18" s="18"/>
      <c r="F18" s="28"/>
      <c r="G18" s="29"/>
      <c r="H18" s="26"/>
      <c r="I18" s="22"/>
    </row>
    <row r="19" spans="2:12" ht="15" customHeight="1">
      <c r="B19" s="15">
        <v>13</v>
      </c>
      <c r="C19" s="30"/>
      <c r="D19" s="17">
        <v>6</v>
      </c>
      <c r="E19" s="18" t="s">
        <v>16</v>
      </c>
      <c r="F19" s="28">
        <v>101</v>
      </c>
      <c r="G19" s="29">
        <v>915</v>
      </c>
      <c r="H19" s="31"/>
      <c r="I19" s="22"/>
    </row>
    <row r="20" spans="2:12" ht="15" customHeight="1">
      <c r="B20" s="15">
        <v>14</v>
      </c>
      <c r="C20" s="30"/>
      <c r="D20" s="2"/>
      <c r="E20" s="18" t="s">
        <v>12</v>
      </c>
      <c r="F20" s="28">
        <v>401</v>
      </c>
      <c r="G20" s="29"/>
      <c r="H20" s="26">
        <f>G19</f>
        <v>915</v>
      </c>
      <c r="I20" s="22"/>
    </row>
    <row r="21" spans="2:12" ht="15" customHeight="1">
      <c r="B21" s="15">
        <v>15</v>
      </c>
      <c r="C21" s="30"/>
      <c r="D21" s="17"/>
      <c r="E21" s="18" t="s">
        <v>20</v>
      </c>
      <c r="F21" s="28"/>
      <c r="G21" s="29"/>
      <c r="H21" s="26"/>
      <c r="I21" s="22"/>
    </row>
    <row r="22" spans="2:12" ht="15" customHeight="1">
      <c r="B22" s="15">
        <v>16</v>
      </c>
      <c r="C22" s="30"/>
      <c r="D22" s="23"/>
      <c r="E22" s="18"/>
      <c r="F22" s="28"/>
      <c r="G22" s="29"/>
      <c r="H22" s="26"/>
      <c r="I22" s="22"/>
    </row>
    <row r="23" spans="2:12" ht="15" customHeight="1">
      <c r="B23" s="15">
        <v>17</v>
      </c>
      <c r="C23" s="30"/>
      <c r="D23" s="17">
        <v>7</v>
      </c>
      <c r="E23" s="18" t="s">
        <v>21</v>
      </c>
      <c r="F23" s="28">
        <v>451</v>
      </c>
      <c r="G23" s="29">
        <v>30</v>
      </c>
      <c r="H23" s="26"/>
      <c r="I23" s="22"/>
    </row>
    <row r="24" spans="2:12" ht="15" customHeight="1">
      <c r="B24" s="15">
        <v>18</v>
      </c>
      <c r="C24" s="30"/>
      <c r="D24" s="2"/>
      <c r="E24" s="18" t="s">
        <v>22</v>
      </c>
      <c r="F24" s="28">
        <v>101</v>
      </c>
      <c r="G24" s="29"/>
      <c r="H24" s="31">
        <f>G23</f>
        <v>30</v>
      </c>
      <c r="I24" s="22"/>
      <c r="L24" s="33"/>
    </row>
    <row r="25" spans="2:12" ht="15" customHeight="1">
      <c r="B25" s="15">
        <v>19</v>
      </c>
      <c r="C25" s="30"/>
      <c r="D25" s="17"/>
      <c r="E25" s="18" t="s">
        <v>23</v>
      </c>
      <c r="F25" s="28"/>
      <c r="G25" s="29"/>
      <c r="H25" s="26"/>
      <c r="I25" s="22"/>
    </row>
    <row r="26" spans="2:12" ht="15" customHeight="1">
      <c r="B26" s="15">
        <v>20</v>
      </c>
      <c r="C26" s="30"/>
      <c r="D26" s="17"/>
      <c r="E26" s="18"/>
      <c r="F26" s="28"/>
      <c r="G26" s="29"/>
      <c r="H26" s="26"/>
      <c r="I26" s="22"/>
    </row>
    <row r="27" spans="2:12" ht="18.75" customHeight="1">
      <c r="B27" s="15">
        <v>21</v>
      </c>
      <c r="C27" s="30"/>
      <c r="D27" s="17">
        <v>8</v>
      </c>
      <c r="E27" s="18" t="s">
        <v>24</v>
      </c>
      <c r="F27" s="24" t="s">
        <v>11</v>
      </c>
      <c r="G27" s="29">
        <v>1400</v>
      </c>
      <c r="H27" s="26"/>
      <c r="I27" s="22"/>
    </row>
    <row r="28" spans="2:12" ht="15" customHeight="1">
      <c r="B28" s="15">
        <v>22</v>
      </c>
      <c r="C28" s="30"/>
      <c r="D28" s="2"/>
      <c r="E28" s="18" t="s">
        <v>12</v>
      </c>
      <c r="F28" s="28">
        <v>401</v>
      </c>
      <c r="G28" s="29"/>
      <c r="H28" s="26">
        <f>G27</f>
        <v>1400</v>
      </c>
      <c r="I28" s="22"/>
      <c r="L28" s="33"/>
    </row>
    <row r="29" spans="2:12" ht="15" customHeight="1">
      <c r="B29" s="15">
        <v>23</v>
      </c>
      <c r="C29" s="30"/>
      <c r="D29" s="17"/>
      <c r="E29" s="18" t="s">
        <v>25</v>
      </c>
      <c r="F29" s="28"/>
      <c r="G29" s="29"/>
      <c r="H29" s="31"/>
      <c r="I29" s="22"/>
    </row>
    <row r="30" spans="2:12" ht="15" customHeight="1">
      <c r="B30" s="15">
        <v>24</v>
      </c>
      <c r="C30" s="30"/>
      <c r="D30" s="17"/>
      <c r="E30" s="18" t="s">
        <v>26</v>
      </c>
      <c r="F30" s="28"/>
      <c r="G30" s="29"/>
      <c r="H30" s="26"/>
      <c r="I30" s="22"/>
    </row>
    <row r="31" spans="2:12" ht="15" customHeight="1">
      <c r="B31" s="15">
        <v>25</v>
      </c>
      <c r="C31" s="30"/>
      <c r="D31" s="17"/>
      <c r="F31" s="28"/>
      <c r="G31" s="29"/>
      <c r="H31" s="26"/>
      <c r="I31" s="22"/>
    </row>
    <row r="32" spans="2:12" ht="15" customHeight="1">
      <c r="B32" s="15">
        <v>26</v>
      </c>
      <c r="C32" s="30"/>
      <c r="D32" s="17">
        <v>10</v>
      </c>
      <c r="E32" s="18" t="s">
        <v>27</v>
      </c>
      <c r="F32" s="28">
        <v>452</v>
      </c>
      <c r="G32" s="29">
        <f>G8*0.02</f>
        <v>11</v>
      </c>
      <c r="H32" s="26"/>
      <c r="I32" s="22"/>
    </row>
    <row r="33" spans="1:14" ht="15" customHeight="1">
      <c r="B33" s="15">
        <v>27</v>
      </c>
      <c r="C33" s="30"/>
      <c r="D33" s="17"/>
      <c r="E33" s="18" t="s">
        <v>28</v>
      </c>
      <c r="F33" s="28">
        <v>101</v>
      </c>
      <c r="G33" s="29">
        <f>G8-G32</f>
        <v>539</v>
      </c>
      <c r="H33" s="26"/>
      <c r="I33" s="22"/>
    </row>
    <row r="34" spans="1:14" ht="18.75" customHeight="1">
      <c r="B34" s="15">
        <v>28</v>
      </c>
      <c r="C34" s="30"/>
      <c r="D34" s="2"/>
      <c r="E34" s="18" t="s">
        <v>29</v>
      </c>
      <c r="F34" s="24" t="s">
        <v>11</v>
      </c>
      <c r="G34" s="29"/>
      <c r="H34" s="26">
        <f>G32+G33</f>
        <v>550</v>
      </c>
      <c r="I34" s="22"/>
    </row>
    <row r="35" spans="1:14" ht="15" customHeight="1">
      <c r="B35" s="15">
        <v>29</v>
      </c>
      <c r="C35" s="30"/>
      <c r="D35" s="17"/>
      <c r="E35" s="18" t="s">
        <v>30</v>
      </c>
      <c r="F35" s="28"/>
      <c r="G35" s="29"/>
      <c r="H35" s="26"/>
      <c r="I35" s="22"/>
    </row>
    <row r="36" spans="1:14" ht="15" customHeight="1">
      <c r="B36" s="15">
        <v>30</v>
      </c>
      <c r="C36" s="30"/>
      <c r="D36" s="17"/>
      <c r="E36" s="18" t="s">
        <v>31</v>
      </c>
      <c r="F36" s="28"/>
      <c r="G36" s="29"/>
      <c r="H36" s="26"/>
      <c r="I36" s="22"/>
    </row>
    <row r="37" spans="1:14" ht="15" customHeight="1">
      <c r="B37" s="15">
        <v>31</v>
      </c>
      <c r="C37" s="30"/>
      <c r="D37" s="17"/>
      <c r="E37" s="18"/>
      <c r="F37" s="28"/>
      <c r="G37" s="29"/>
      <c r="H37" s="26"/>
      <c r="I37" s="22"/>
    </row>
    <row r="38" spans="1:14" ht="15" customHeight="1">
      <c r="B38" s="15">
        <v>32</v>
      </c>
      <c r="C38" s="30"/>
      <c r="D38" s="17">
        <v>14</v>
      </c>
      <c r="E38" s="18" t="s">
        <v>21</v>
      </c>
      <c r="F38" s="28">
        <v>451</v>
      </c>
      <c r="G38" s="29">
        <v>150</v>
      </c>
      <c r="H38" s="31"/>
      <c r="I38" s="22"/>
    </row>
    <row r="39" spans="1:14" ht="19.5" customHeight="1">
      <c r="B39" s="15">
        <v>33</v>
      </c>
      <c r="C39" s="30"/>
      <c r="D39" s="2"/>
      <c r="E39" s="18" t="s">
        <v>32</v>
      </c>
      <c r="F39" s="24" t="s">
        <v>11</v>
      </c>
      <c r="G39" s="29"/>
      <c r="H39" s="31">
        <f>G38</f>
        <v>150</v>
      </c>
      <c r="I39" s="22"/>
    </row>
    <row r="40" spans="1:14" ht="15" customHeight="1">
      <c r="B40" s="15">
        <v>34</v>
      </c>
      <c r="C40" s="30"/>
      <c r="D40" s="17"/>
      <c r="E40" s="18" t="s">
        <v>33</v>
      </c>
      <c r="F40" s="28"/>
      <c r="G40" s="29"/>
      <c r="H40" s="26"/>
      <c r="I40" s="22"/>
    </row>
    <row r="41" spans="1:14" ht="15" customHeight="1">
      <c r="B41" s="15">
        <v>35</v>
      </c>
      <c r="C41" s="30"/>
      <c r="D41" s="17"/>
      <c r="E41" s="18" t="s">
        <v>34</v>
      </c>
      <c r="F41" s="28"/>
      <c r="G41" s="34"/>
      <c r="H41" s="21"/>
      <c r="I41" s="22"/>
    </row>
    <row r="42" spans="1:14" ht="15" customHeight="1">
      <c r="B42" s="15">
        <v>36</v>
      </c>
      <c r="C42" s="30"/>
      <c r="D42" s="17"/>
      <c r="E42" s="18" t="s">
        <v>35</v>
      </c>
      <c r="F42" s="28"/>
      <c r="G42" s="34"/>
      <c r="H42" s="21"/>
      <c r="I42" s="22"/>
    </row>
    <row r="43" spans="1:14" ht="15" customHeight="1" thickBot="1">
      <c r="B43" s="35">
        <v>37</v>
      </c>
      <c r="C43" s="36"/>
      <c r="D43" s="37"/>
      <c r="E43" s="38"/>
      <c r="F43" s="39"/>
      <c r="G43" s="40"/>
      <c r="H43" s="41"/>
      <c r="I43" s="42"/>
    </row>
    <row r="45" spans="1:14">
      <c r="A45" s="1" t="s">
        <v>36</v>
      </c>
    </row>
    <row r="46" spans="1:14">
      <c r="B46" s="5"/>
      <c r="K46" s="6"/>
      <c r="L46" s="6"/>
    </row>
    <row r="47" spans="1:14">
      <c r="B47" s="7"/>
      <c r="C47" s="489" t="s">
        <v>1</v>
      </c>
      <c r="D47" s="490"/>
      <c r="E47" s="490"/>
      <c r="F47" s="490"/>
      <c r="G47" s="490"/>
      <c r="H47" s="8" t="s">
        <v>37</v>
      </c>
      <c r="I47" s="7"/>
      <c r="K47" s="6"/>
      <c r="L47" s="2"/>
      <c r="M47" s="491"/>
      <c r="N47" s="491"/>
    </row>
    <row r="48" spans="1:14" ht="15.75" thickBot="1">
      <c r="K48" s="6"/>
      <c r="L48" s="6"/>
    </row>
    <row r="49" spans="2:9" ht="15" customHeight="1" thickTop="1">
      <c r="B49" s="10"/>
      <c r="C49" s="492" t="s">
        <v>3</v>
      </c>
      <c r="D49" s="493"/>
      <c r="E49" s="496" t="s">
        <v>4</v>
      </c>
      <c r="F49" s="498" t="s">
        <v>5</v>
      </c>
      <c r="G49" s="500" t="s">
        <v>6</v>
      </c>
      <c r="H49" s="493" t="s">
        <v>7</v>
      </c>
      <c r="I49" s="11"/>
    </row>
    <row r="50" spans="2:9" ht="15" customHeight="1">
      <c r="B50" s="13"/>
      <c r="C50" s="494"/>
      <c r="D50" s="495"/>
      <c r="E50" s="497"/>
      <c r="F50" s="499"/>
      <c r="G50" s="501"/>
      <c r="H50" s="502"/>
      <c r="I50" s="14"/>
    </row>
    <row r="51" spans="2:9" ht="15" customHeight="1">
      <c r="B51" s="15">
        <v>1</v>
      </c>
      <c r="C51" s="16" t="s">
        <v>8</v>
      </c>
      <c r="D51" s="17"/>
      <c r="E51" s="18"/>
      <c r="F51" s="19"/>
      <c r="G51" s="20"/>
      <c r="H51" s="21"/>
      <c r="I51" s="22"/>
    </row>
    <row r="52" spans="2:9" ht="15" customHeight="1">
      <c r="B52" s="15">
        <v>2</v>
      </c>
      <c r="C52" s="16" t="s">
        <v>9</v>
      </c>
      <c r="D52" s="23">
        <v>17</v>
      </c>
      <c r="E52" s="18" t="s">
        <v>38</v>
      </c>
      <c r="F52" s="19">
        <v>452</v>
      </c>
      <c r="G52" s="25">
        <f>(G27-G38)*0.02</f>
        <v>25</v>
      </c>
      <c r="H52" s="26"/>
      <c r="I52" s="22"/>
    </row>
    <row r="53" spans="2:9" ht="15" customHeight="1">
      <c r="B53" s="15">
        <v>3</v>
      </c>
      <c r="C53" s="27"/>
      <c r="D53" s="17"/>
      <c r="E53" s="18" t="s">
        <v>39</v>
      </c>
      <c r="F53" s="28">
        <v>101</v>
      </c>
      <c r="G53" s="29">
        <f>G27-G38-G52</f>
        <v>1225</v>
      </c>
      <c r="H53" s="26"/>
      <c r="I53" s="22"/>
    </row>
    <row r="54" spans="2:9" ht="19.5" customHeight="1">
      <c r="B54" s="15">
        <v>4</v>
      </c>
      <c r="C54" s="30"/>
      <c r="D54" s="17"/>
      <c r="E54" s="43" t="s">
        <v>40</v>
      </c>
      <c r="F54" s="24" t="s">
        <v>11</v>
      </c>
      <c r="G54" s="29"/>
      <c r="H54" s="31">
        <f>G52+G53</f>
        <v>1250</v>
      </c>
      <c r="I54" s="22"/>
    </row>
    <row r="55" spans="2:9" ht="15" customHeight="1">
      <c r="B55" s="15">
        <v>5</v>
      </c>
      <c r="C55" s="30"/>
      <c r="D55" s="17"/>
      <c r="E55" s="44" t="s">
        <v>41</v>
      </c>
      <c r="F55" s="28"/>
      <c r="G55" s="29"/>
      <c r="H55" s="26"/>
      <c r="I55" s="22"/>
    </row>
    <row r="56" spans="2:9" ht="15" customHeight="1">
      <c r="B56" s="15">
        <v>6</v>
      </c>
      <c r="C56" s="30"/>
      <c r="D56" s="17"/>
      <c r="E56" s="44" t="s">
        <v>42</v>
      </c>
      <c r="F56" s="28"/>
      <c r="G56" s="29"/>
      <c r="H56" s="26"/>
      <c r="I56" s="22"/>
    </row>
    <row r="57" spans="2:9" ht="15" customHeight="1">
      <c r="B57" s="15">
        <v>7</v>
      </c>
      <c r="C57" s="30"/>
      <c r="D57" s="17"/>
      <c r="E57" s="18"/>
      <c r="F57" s="28"/>
      <c r="G57" s="29"/>
      <c r="H57" s="26"/>
      <c r="I57" s="22"/>
    </row>
    <row r="58" spans="2:9" ht="15" customHeight="1">
      <c r="B58" s="15">
        <v>8</v>
      </c>
      <c r="C58" s="30"/>
      <c r="D58" s="17">
        <v>19</v>
      </c>
      <c r="E58" s="18" t="s">
        <v>16</v>
      </c>
      <c r="F58" s="28">
        <v>101</v>
      </c>
      <c r="G58" s="29">
        <v>2900</v>
      </c>
      <c r="H58" s="26"/>
      <c r="I58" s="22"/>
    </row>
    <row r="59" spans="2:9" ht="18" customHeight="1">
      <c r="B59" s="15">
        <v>9</v>
      </c>
      <c r="C59" s="30"/>
      <c r="D59" s="2"/>
      <c r="E59" s="43" t="s">
        <v>43</v>
      </c>
      <c r="F59" s="24" t="s">
        <v>11</v>
      </c>
      <c r="G59" s="29"/>
      <c r="H59" s="26">
        <f>G58</f>
        <v>2900</v>
      </c>
      <c r="I59" s="22"/>
    </row>
    <row r="60" spans="2:9" ht="15" customHeight="1">
      <c r="B60" s="15">
        <v>10</v>
      </c>
      <c r="C60" s="30"/>
      <c r="D60" s="17"/>
      <c r="E60" s="44" t="s">
        <v>44</v>
      </c>
      <c r="F60" s="28"/>
      <c r="G60" s="29"/>
      <c r="H60" s="31"/>
      <c r="I60" s="22"/>
    </row>
    <row r="61" spans="2:9" ht="15" customHeight="1">
      <c r="B61" s="15">
        <v>11</v>
      </c>
      <c r="C61" s="30"/>
      <c r="D61" s="17"/>
      <c r="E61" s="44" t="s">
        <v>45</v>
      </c>
      <c r="F61" s="28"/>
      <c r="G61" s="29"/>
      <c r="H61" s="26"/>
      <c r="I61" s="22"/>
    </row>
    <row r="62" spans="2:9" ht="15" customHeight="1">
      <c r="B62" s="15">
        <v>12</v>
      </c>
      <c r="C62" s="30"/>
      <c r="D62" s="2"/>
      <c r="E62" s="18"/>
      <c r="F62" s="28"/>
      <c r="G62" s="29"/>
      <c r="H62" s="26"/>
      <c r="I62" s="22"/>
    </row>
    <row r="63" spans="2:9" ht="18.75" customHeight="1">
      <c r="B63" s="15">
        <v>13</v>
      </c>
      <c r="C63" s="30"/>
      <c r="D63" s="23">
        <v>20</v>
      </c>
      <c r="E63" s="18" t="s">
        <v>46</v>
      </c>
      <c r="F63" s="24" t="s">
        <v>11</v>
      </c>
      <c r="G63" s="29">
        <v>750</v>
      </c>
      <c r="H63" s="26"/>
      <c r="I63" s="22"/>
    </row>
    <row r="64" spans="2:9" ht="15" customHeight="1">
      <c r="B64" s="15">
        <v>14</v>
      </c>
      <c r="C64" s="30"/>
      <c r="D64" s="17"/>
      <c r="E64" s="43" t="s">
        <v>47</v>
      </c>
      <c r="F64" s="28">
        <v>401</v>
      </c>
      <c r="G64" s="29"/>
      <c r="H64" s="26">
        <f>G63</f>
        <v>750</v>
      </c>
      <c r="I64" s="22"/>
    </row>
    <row r="65" spans="2:9" ht="15" customHeight="1">
      <c r="B65" s="15">
        <v>15</v>
      </c>
      <c r="C65" s="30"/>
      <c r="D65" s="17"/>
      <c r="E65" s="44" t="s">
        <v>48</v>
      </c>
      <c r="F65" s="28"/>
      <c r="G65" s="29"/>
      <c r="H65" s="26"/>
      <c r="I65" s="22"/>
    </row>
    <row r="66" spans="2:9" ht="15" customHeight="1">
      <c r="B66" s="15">
        <v>16</v>
      </c>
      <c r="C66" s="30"/>
      <c r="D66" s="2"/>
      <c r="E66" s="44" t="s">
        <v>49</v>
      </c>
      <c r="F66" s="28"/>
      <c r="G66" s="29"/>
      <c r="H66" s="31"/>
      <c r="I66" s="22"/>
    </row>
    <row r="67" spans="2:9" ht="15" customHeight="1">
      <c r="B67" s="15">
        <v>17</v>
      </c>
      <c r="C67" s="30"/>
      <c r="D67" s="17"/>
      <c r="E67" s="18"/>
      <c r="F67" s="28"/>
      <c r="G67" s="29"/>
      <c r="H67" s="26"/>
      <c r="I67" s="22"/>
    </row>
    <row r="68" spans="2:9" ht="18.75" customHeight="1">
      <c r="B68" s="15">
        <v>18</v>
      </c>
      <c r="C68" s="30"/>
      <c r="D68" s="2">
        <v>24</v>
      </c>
      <c r="E68" s="18" t="s">
        <v>50</v>
      </c>
      <c r="F68" s="24" t="s">
        <v>11</v>
      </c>
      <c r="G68" s="29">
        <v>550</v>
      </c>
      <c r="H68" s="26"/>
      <c r="I68" s="22"/>
    </row>
    <row r="69" spans="2:9" ht="15" customHeight="1">
      <c r="B69" s="15">
        <v>19</v>
      </c>
      <c r="C69" s="30"/>
      <c r="D69" s="17"/>
      <c r="E69" s="43" t="s">
        <v>47</v>
      </c>
      <c r="F69" s="28">
        <v>401</v>
      </c>
      <c r="G69" s="29"/>
      <c r="H69" s="26">
        <f>G68</f>
        <v>550</v>
      </c>
      <c r="I69" s="22"/>
    </row>
    <row r="70" spans="2:9" ht="15" customHeight="1">
      <c r="B70" s="15">
        <v>20</v>
      </c>
      <c r="C70" s="30"/>
      <c r="D70" s="17"/>
      <c r="E70" s="44" t="s">
        <v>51</v>
      </c>
      <c r="F70" s="28"/>
      <c r="G70" s="29"/>
      <c r="H70" s="31"/>
      <c r="I70" s="22"/>
    </row>
    <row r="71" spans="2:9" ht="15" customHeight="1">
      <c r="B71" s="15">
        <v>21</v>
      </c>
      <c r="C71" s="30"/>
      <c r="D71" s="17"/>
      <c r="E71" s="45" t="s">
        <v>52</v>
      </c>
      <c r="F71" s="28"/>
      <c r="G71" s="29"/>
      <c r="H71" s="26"/>
      <c r="I71" s="22"/>
    </row>
    <row r="72" spans="2:9" ht="15" customHeight="1">
      <c r="B72" s="15">
        <v>22</v>
      </c>
      <c r="C72" s="30"/>
      <c r="D72" s="17"/>
      <c r="E72" s="18"/>
      <c r="F72" s="28"/>
      <c r="G72" s="29"/>
      <c r="H72" s="26"/>
      <c r="I72" s="22"/>
    </row>
    <row r="73" spans="2:9" ht="18.75" customHeight="1">
      <c r="B73" s="15">
        <v>23</v>
      </c>
      <c r="C73" s="30"/>
      <c r="D73" s="17">
        <v>26</v>
      </c>
      <c r="E73" s="18" t="s">
        <v>53</v>
      </c>
      <c r="F73" s="24" t="s">
        <v>11</v>
      </c>
      <c r="G73" s="29">
        <v>750</v>
      </c>
      <c r="H73" s="26"/>
      <c r="I73" s="22"/>
    </row>
    <row r="74" spans="2:9" ht="15" customHeight="1">
      <c r="B74" s="15">
        <v>24</v>
      </c>
      <c r="C74" s="30"/>
      <c r="D74" s="2"/>
      <c r="E74" s="43" t="s">
        <v>47</v>
      </c>
      <c r="F74" s="28">
        <v>401</v>
      </c>
      <c r="G74" s="29"/>
      <c r="H74" s="26">
        <f>G73</f>
        <v>750</v>
      </c>
      <c r="I74" s="22"/>
    </row>
    <row r="75" spans="2:9" ht="15" customHeight="1">
      <c r="B75" s="15">
        <v>25</v>
      </c>
      <c r="C75" s="30"/>
      <c r="D75" s="17"/>
      <c r="E75" s="44" t="s">
        <v>54</v>
      </c>
      <c r="F75" s="28"/>
      <c r="G75" s="29"/>
      <c r="H75" s="26"/>
      <c r="I75" s="22"/>
    </row>
    <row r="76" spans="2:9" ht="15" customHeight="1">
      <c r="B76" s="15">
        <v>26</v>
      </c>
      <c r="C76" s="30"/>
      <c r="D76" s="17"/>
      <c r="E76" s="44" t="s">
        <v>55</v>
      </c>
      <c r="F76" s="28"/>
      <c r="G76" s="29"/>
      <c r="H76" s="26"/>
      <c r="I76" s="22"/>
    </row>
    <row r="77" spans="2:9" ht="15" customHeight="1">
      <c r="B77" s="15">
        <v>27</v>
      </c>
      <c r="C77" s="30"/>
      <c r="D77" s="17"/>
      <c r="E77" s="18"/>
      <c r="F77" s="28"/>
      <c r="G77" s="29"/>
      <c r="H77" s="26"/>
      <c r="I77" s="22"/>
    </row>
    <row r="78" spans="2:9" ht="15" customHeight="1">
      <c r="B78" s="15">
        <v>28</v>
      </c>
      <c r="C78" s="30"/>
      <c r="D78" s="17">
        <v>27</v>
      </c>
      <c r="E78" s="18" t="s">
        <v>21</v>
      </c>
      <c r="F78" s="28">
        <v>451</v>
      </c>
      <c r="G78" s="29">
        <v>55</v>
      </c>
      <c r="H78" s="26"/>
      <c r="I78" s="22"/>
    </row>
    <row r="79" spans="2:9" ht="18" customHeight="1">
      <c r="B79" s="15">
        <v>29</v>
      </c>
      <c r="C79" s="30"/>
      <c r="D79" s="17"/>
      <c r="E79" s="43" t="s">
        <v>50</v>
      </c>
      <c r="F79" s="24" t="s">
        <v>11</v>
      </c>
      <c r="G79" s="29"/>
      <c r="H79" s="26">
        <f>G78</f>
        <v>55</v>
      </c>
      <c r="I79" s="22"/>
    </row>
    <row r="80" spans="2:9" ht="15" customHeight="1">
      <c r="B80" s="15">
        <v>30</v>
      </c>
      <c r="C80" s="30"/>
      <c r="D80" s="17"/>
      <c r="E80" s="44" t="s">
        <v>56</v>
      </c>
      <c r="F80" s="28"/>
      <c r="G80" s="29"/>
      <c r="H80" s="26"/>
      <c r="I80" s="22"/>
    </row>
    <row r="81" spans="1:14" ht="15" customHeight="1">
      <c r="B81" s="15">
        <v>31</v>
      </c>
      <c r="C81" s="30"/>
      <c r="D81" s="17"/>
      <c r="E81" s="44" t="s">
        <v>57</v>
      </c>
      <c r="F81" s="28"/>
      <c r="G81" s="34"/>
      <c r="H81" s="21"/>
      <c r="I81" s="22"/>
    </row>
    <row r="82" spans="1:14" ht="15" customHeight="1">
      <c r="B82" s="15">
        <v>32</v>
      </c>
      <c r="C82" s="30"/>
      <c r="D82" s="17"/>
      <c r="E82" s="44" t="s">
        <v>58</v>
      </c>
      <c r="F82" s="28"/>
      <c r="G82" s="34"/>
      <c r="H82" s="46"/>
      <c r="I82" s="22"/>
    </row>
    <row r="83" spans="1:14" ht="15" customHeight="1" thickBot="1">
      <c r="B83" s="35">
        <v>33</v>
      </c>
      <c r="C83" s="36"/>
      <c r="D83" s="37"/>
      <c r="E83" s="38"/>
      <c r="F83" s="39"/>
      <c r="G83" s="40"/>
      <c r="H83" s="41"/>
      <c r="I83" s="42"/>
    </row>
    <row r="84" spans="1:14" ht="15" customHeight="1" thickTop="1"/>
    <row r="85" spans="1:14" ht="15" customHeight="1">
      <c r="A85" s="1" t="s">
        <v>36</v>
      </c>
    </row>
    <row r="86" spans="1:14" ht="15" customHeight="1">
      <c r="A86" s="1"/>
    </row>
    <row r="87" spans="1:14">
      <c r="B87" s="7"/>
      <c r="C87" s="489" t="s">
        <v>1</v>
      </c>
      <c r="D87" s="490"/>
      <c r="E87" s="490"/>
      <c r="F87" s="490"/>
      <c r="G87" s="490"/>
      <c r="H87" s="8" t="s">
        <v>59</v>
      </c>
      <c r="I87" s="7"/>
      <c r="L87" s="2"/>
      <c r="M87" s="491"/>
      <c r="N87" s="491"/>
    </row>
    <row r="89" spans="1:14" ht="15.75" thickTop="1">
      <c r="B89" s="10"/>
      <c r="C89" s="492" t="s">
        <v>3</v>
      </c>
      <c r="D89" s="493"/>
      <c r="E89" s="496" t="s">
        <v>4</v>
      </c>
      <c r="F89" s="498" t="s">
        <v>5</v>
      </c>
      <c r="G89" s="500" t="s">
        <v>6</v>
      </c>
      <c r="H89" s="493" t="s">
        <v>7</v>
      </c>
      <c r="I89" s="11"/>
    </row>
    <row r="90" spans="1:14">
      <c r="B90" s="13"/>
      <c r="C90" s="494"/>
      <c r="D90" s="495"/>
      <c r="E90" s="497"/>
      <c r="F90" s="499"/>
      <c r="G90" s="501"/>
      <c r="H90" s="502"/>
      <c r="I90" s="14"/>
    </row>
    <row r="91" spans="1:14" ht="15" customHeight="1">
      <c r="B91" s="15">
        <v>1</v>
      </c>
      <c r="C91" s="16" t="s">
        <v>8</v>
      </c>
      <c r="D91" s="17"/>
      <c r="E91" s="18"/>
      <c r="F91" s="19"/>
      <c r="G91" s="20"/>
      <c r="H91" s="21"/>
      <c r="I91" s="22"/>
    </row>
    <row r="92" spans="1:14" ht="15" customHeight="1">
      <c r="B92" s="47">
        <v>2</v>
      </c>
      <c r="C92" s="16" t="s">
        <v>9</v>
      </c>
      <c r="D92" s="23">
        <v>29</v>
      </c>
      <c r="E92" s="48" t="s">
        <v>60</v>
      </c>
      <c r="F92" s="28">
        <v>452</v>
      </c>
      <c r="G92" s="29">
        <f>0.02*G63</f>
        <v>15</v>
      </c>
      <c r="H92" s="31"/>
      <c r="I92" s="49"/>
    </row>
    <row r="93" spans="1:14" ht="15" customHeight="1">
      <c r="B93" s="15">
        <v>3</v>
      </c>
      <c r="C93" s="50"/>
      <c r="D93" s="23"/>
      <c r="E93" s="51" t="s">
        <v>61</v>
      </c>
      <c r="F93" s="28">
        <v>101</v>
      </c>
      <c r="G93" s="29">
        <f>G63-G92</f>
        <v>735</v>
      </c>
      <c r="H93" s="31"/>
      <c r="I93" s="22"/>
    </row>
    <row r="94" spans="1:14" ht="18" customHeight="1">
      <c r="B94" s="47">
        <v>4</v>
      </c>
      <c r="C94" s="50"/>
      <c r="D94" s="23"/>
      <c r="E94" s="52" t="s">
        <v>46</v>
      </c>
      <c r="F94" s="24" t="s">
        <v>11</v>
      </c>
      <c r="G94" s="29"/>
      <c r="H94" s="31">
        <f>G92+G93</f>
        <v>750</v>
      </c>
      <c r="I94" s="49"/>
    </row>
    <row r="95" spans="1:14" ht="15" customHeight="1">
      <c r="B95" s="15">
        <v>5</v>
      </c>
      <c r="C95" s="50"/>
      <c r="D95" s="23"/>
      <c r="E95" s="53" t="s">
        <v>62</v>
      </c>
      <c r="F95" s="28"/>
      <c r="G95" s="29"/>
      <c r="H95" s="31"/>
      <c r="I95" s="22"/>
    </row>
    <row r="96" spans="1:14" ht="15" customHeight="1">
      <c r="B96" s="47">
        <v>6</v>
      </c>
      <c r="C96" s="50"/>
      <c r="D96" s="23"/>
      <c r="E96" s="48"/>
      <c r="F96" s="28"/>
      <c r="G96" s="29"/>
      <c r="H96" s="31"/>
      <c r="I96" s="49"/>
    </row>
    <row r="97" spans="2:9" ht="18" customHeight="1">
      <c r="B97" s="15">
        <v>7</v>
      </c>
      <c r="C97" s="50"/>
      <c r="D97" s="23">
        <v>30</v>
      </c>
      <c r="E97" s="48" t="s">
        <v>63</v>
      </c>
      <c r="F97" s="24" t="s">
        <v>11</v>
      </c>
      <c r="G97" s="29">
        <v>1100</v>
      </c>
      <c r="H97" s="31"/>
      <c r="I97" s="22"/>
    </row>
    <row r="98" spans="2:9" ht="15" customHeight="1">
      <c r="B98" s="47">
        <v>8</v>
      </c>
      <c r="C98" s="50"/>
      <c r="D98" s="23"/>
      <c r="E98" s="52" t="s">
        <v>47</v>
      </c>
      <c r="F98" s="28">
        <v>401</v>
      </c>
      <c r="G98" s="29"/>
      <c r="H98" s="31">
        <f>G97</f>
        <v>1100</v>
      </c>
      <c r="I98" s="49"/>
    </row>
    <row r="99" spans="2:9" ht="15" customHeight="1">
      <c r="B99" s="15">
        <v>9</v>
      </c>
      <c r="C99" s="50"/>
      <c r="D99" s="23"/>
      <c r="E99" s="53" t="s">
        <v>64</v>
      </c>
      <c r="F99" s="28"/>
      <c r="G99" s="34"/>
      <c r="H99" s="46"/>
      <c r="I99" s="22"/>
    </row>
    <row r="100" spans="2:9" ht="15" customHeight="1">
      <c r="B100" s="47">
        <v>10</v>
      </c>
      <c r="C100" s="50"/>
      <c r="D100" s="23"/>
      <c r="E100" s="53" t="s">
        <v>65</v>
      </c>
      <c r="F100" s="28"/>
      <c r="G100" s="34"/>
      <c r="H100" s="46"/>
      <c r="I100" s="49"/>
    </row>
    <row r="101" spans="2:9" ht="15" customHeight="1" thickBot="1">
      <c r="B101" s="35">
        <v>11</v>
      </c>
      <c r="C101" s="36"/>
      <c r="D101" s="37"/>
      <c r="E101" s="38"/>
      <c r="F101" s="39"/>
      <c r="G101" s="40"/>
      <c r="H101" s="41"/>
      <c r="I101" s="42"/>
    </row>
    <row r="103" spans="2:9">
      <c r="B103" s="2" t="s">
        <v>66</v>
      </c>
    </row>
  </sheetData>
  <mergeCells count="21">
    <mergeCell ref="C3:G3"/>
    <mergeCell ref="M3:N3"/>
    <mergeCell ref="C5:D6"/>
    <mergeCell ref="E5:E6"/>
    <mergeCell ref="F5:F6"/>
    <mergeCell ref="G5:G6"/>
    <mergeCell ref="H5:H6"/>
    <mergeCell ref="C47:G47"/>
    <mergeCell ref="M47:N47"/>
    <mergeCell ref="C49:D50"/>
    <mergeCell ref="E49:E50"/>
    <mergeCell ref="F49:F50"/>
    <mergeCell ref="G49:G50"/>
    <mergeCell ref="H49:H50"/>
    <mergeCell ref="C87:G87"/>
    <mergeCell ref="M87:N87"/>
    <mergeCell ref="C89:D90"/>
    <mergeCell ref="E89:E90"/>
    <mergeCell ref="F89:F90"/>
    <mergeCell ref="G89:G90"/>
    <mergeCell ref="H89:H9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CB6D4-4015-45C4-BE0A-FA2820F5BF9E}">
  <dimension ref="A1:N68"/>
  <sheetViews>
    <sheetView workbookViewId="0">
      <selection activeCell="A3" sqref="A3:I68"/>
    </sheetView>
  </sheetViews>
  <sheetFormatPr defaultColWidth="10.28515625" defaultRowHeight="15"/>
  <cols>
    <col min="1" max="1" width="1.7109375" style="2" customWidth="1"/>
    <col min="2" max="2" width="2.7109375" style="2" customWidth="1"/>
    <col min="3" max="3" width="5.7109375" style="2" customWidth="1"/>
    <col min="4" max="4" width="2.7109375" style="3" customWidth="1"/>
    <col min="5" max="5" width="48.5703125" style="2" customWidth="1"/>
    <col min="6" max="6" width="7.5703125" style="2" customWidth="1"/>
    <col min="7" max="8" width="14.42578125" style="2" customWidth="1"/>
    <col min="9" max="9" width="2.7109375" style="2" customWidth="1"/>
    <col min="10" max="10" width="1.42578125" style="2" customWidth="1"/>
    <col min="11" max="12" width="10.28515625" style="4"/>
    <col min="13" max="16384" width="10.28515625" style="2"/>
  </cols>
  <sheetData>
    <row r="1" spans="1:14">
      <c r="A1" s="1" t="s">
        <v>67</v>
      </c>
    </row>
    <row r="2" spans="1:14">
      <c r="A2" s="5"/>
    </row>
    <row r="3" spans="1:14" ht="15" customHeight="1">
      <c r="A3" s="57"/>
      <c r="B3" s="60"/>
      <c r="C3" s="505" t="s">
        <v>1</v>
      </c>
      <c r="D3" s="516"/>
      <c r="E3" s="516"/>
      <c r="F3" s="516"/>
      <c r="G3" s="516"/>
      <c r="H3" s="115" t="s">
        <v>503</v>
      </c>
      <c r="I3" s="60"/>
      <c r="J3" s="602"/>
      <c r="K3" s="6"/>
      <c r="L3" s="2"/>
      <c r="M3" s="491"/>
      <c r="N3" s="491"/>
    </row>
    <row r="4" spans="1:14" ht="5.0999999999999996" customHeight="1" thickBot="1">
      <c r="A4" s="57"/>
      <c r="B4" s="57"/>
      <c r="C4" s="57"/>
      <c r="D4" s="114"/>
      <c r="E4" s="57"/>
      <c r="F4" s="57"/>
      <c r="G4" s="57"/>
      <c r="H4" s="57"/>
      <c r="I4" s="57"/>
      <c r="J4" s="602"/>
      <c r="K4" s="6"/>
    </row>
    <row r="5" spans="1:14" s="9" customFormat="1" ht="15" customHeight="1" thickTop="1">
      <c r="A5" s="116"/>
      <c r="B5" s="117"/>
      <c r="C5" s="507" t="s">
        <v>3</v>
      </c>
      <c r="D5" s="508"/>
      <c r="E5" s="510" t="s">
        <v>4</v>
      </c>
      <c r="F5" s="512" t="s">
        <v>5</v>
      </c>
      <c r="G5" s="514" t="s">
        <v>6</v>
      </c>
      <c r="H5" s="508" t="s">
        <v>7</v>
      </c>
      <c r="I5" s="118"/>
      <c r="J5" s="603"/>
      <c r="K5" s="604"/>
      <c r="L5" s="12"/>
    </row>
    <row r="6" spans="1:14" s="9" customFormat="1" ht="15" customHeight="1">
      <c r="A6" s="116"/>
      <c r="B6" s="119"/>
      <c r="C6" s="527"/>
      <c r="D6" s="509"/>
      <c r="E6" s="511"/>
      <c r="F6" s="513"/>
      <c r="G6" s="515"/>
      <c r="H6" s="605"/>
      <c r="I6" s="120"/>
      <c r="J6" s="603"/>
      <c r="K6" s="604"/>
      <c r="L6" s="12"/>
    </row>
    <row r="7" spans="1:14" ht="15" customHeight="1">
      <c r="A7" s="57"/>
      <c r="B7" s="68">
        <v>1</v>
      </c>
      <c r="C7" s="69" t="s">
        <v>8</v>
      </c>
      <c r="D7" s="70"/>
      <c r="E7" s="79"/>
      <c r="F7" s="76"/>
      <c r="G7" s="72"/>
      <c r="H7" s="606"/>
      <c r="I7" s="123"/>
      <c r="J7" s="602"/>
      <c r="K7" s="6"/>
    </row>
    <row r="8" spans="1:14" ht="15" customHeight="1">
      <c r="A8" s="57"/>
      <c r="B8" s="68">
        <v>2</v>
      </c>
      <c r="C8" s="69" t="s">
        <v>68</v>
      </c>
      <c r="D8" s="205">
        <v>1</v>
      </c>
      <c r="E8" s="79" t="s">
        <v>69</v>
      </c>
      <c r="F8" s="241">
        <v>121</v>
      </c>
      <c r="G8" s="77">
        <f>8000*0.75</f>
        <v>6000</v>
      </c>
      <c r="H8" s="607"/>
      <c r="I8" s="123"/>
      <c r="J8" s="602"/>
      <c r="K8" s="6"/>
    </row>
    <row r="9" spans="1:14" ht="15" customHeight="1">
      <c r="A9" s="57"/>
      <c r="B9" s="68">
        <v>3</v>
      </c>
      <c r="C9" s="74"/>
      <c r="D9" s="205"/>
      <c r="E9" s="54" t="s">
        <v>504</v>
      </c>
      <c r="F9" s="241">
        <v>401</v>
      </c>
      <c r="G9" s="608"/>
      <c r="H9" s="607">
        <f>G8</f>
        <v>6000</v>
      </c>
      <c r="I9" s="123"/>
      <c r="J9" s="602"/>
      <c r="K9" s="6"/>
    </row>
    <row r="10" spans="1:14" ht="15" customHeight="1">
      <c r="A10" s="57"/>
      <c r="B10" s="68">
        <v>4</v>
      </c>
      <c r="C10" s="78"/>
      <c r="D10" s="70"/>
      <c r="E10" s="85" t="s">
        <v>70</v>
      </c>
      <c r="F10" s="241"/>
      <c r="G10" s="608"/>
      <c r="H10" s="609"/>
      <c r="I10" s="123"/>
      <c r="J10" s="602"/>
      <c r="K10" s="6"/>
    </row>
    <row r="11" spans="1:14" ht="15" customHeight="1">
      <c r="A11" s="57"/>
      <c r="B11" s="68">
        <v>5</v>
      </c>
      <c r="C11" s="78"/>
      <c r="D11" s="70"/>
      <c r="E11" s="85" t="s">
        <v>71</v>
      </c>
      <c r="F11" s="241"/>
      <c r="G11" s="608"/>
      <c r="H11" s="607"/>
      <c r="I11" s="123"/>
      <c r="J11" s="602"/>
      <c r="K11" s="6"/>
    </row>
    <row r="12" spans="1:14" ht="15" customHeight="1">
      <c r="A12" s="57"/>
      <c r="B12" s="68">
        <v>6</v>
      </c>
      <c r="C12" s="78"/>
      <c r="D12" s="70"/>
      <c r="E12" s="79"/>
      <c r="F12" s="241"/>
      <c r="G12" s="608"/>
      <c r="H12" s="607"/>
      <c r="I12" s="123"/>
      <c r="J12" s="602"/>
      <c r="K12" s="6"/>
    </row>
    <row r="13" spans="1:14" ht="15" customHeight="1">
      <c r="A13" s="57"/>
      <c r="B13" s="68">
        <v>7</v>
      </c>
      <c r="C13" s="78"/>
      <c r="D13" s="70">
        <v>15</v>
      </c>
      <c r="E13" s="79" t="s">
        <v>505</v>
      </c>
      <c r="F13" s="241">
        <v>101</v>
      </c>
      <c r="G13" s="608">
        <f>H14+H15</f>
        <v>12096</v>
      </c>
      <c r="H13" s="607"/>
      <c r="I13" s="123"/>
      <c r="J13" s="602"/>
      <c r="K13" s="6"/>
    </row>
    <row r="14" spans="1:14" ht="15" customHeight="1">
      <c r="A14" s="57"/>
      <c r="B14" s="68">
        <v>8</v>
      </c>
      <c r="C14" s="78"/>
      <c r="D14" s="70"/>
      <c r="E14" s="54" t="s">
        <v>47</v>
      </c>
      <c r="F14" s="241">
        <v>401</v>
      </c>
      <c r="G14" s="608"/>
      <c r="H14" s="607">
        <v>11200</v>
      </c>
      <c r="I14" s="123"/>
      <c r="J14" s="602"/>
      <c r="K14" s="6"/>
    </row>
    <row r="15" spans="1:14" ht="15" customHeight="1">
      <c r="A15" s="57"/>
      <c r="B15" s="68">
        <v>9</v>
      </c>
      <c r="C15" s="78"/>
      <c r="D15" s="70"/>
      <c r="E15" s="54" t="s">
        <v>506</v>
      </c>
      <c r="F15" s="241">
        <v>222</v>
      </c>
      <c r="G15" s="608"/>
      <c r="H15" s="607">
        <f>0.08*H14</f>
        <v>896</v>
      </c>
      <c r="I15" s="123"/>
      <c r="J15" s="602"/>
      <c r="K15" s="6"/>
    </row>
    <row r="16" spans="1:14" ht="15" customHeight="1">
      <c r="A16" s="57"/>
      <c r="B16" s="68">
        <v>10</v>
      </c>
      <c r="C16" s="78"/>
      <c r="D16" s="70"/>
      <c r="E16" s="85" t="s">
        <v>72</v>
      </c>
      <c r="F16" s="241"/>
      <c r="G16" s="608"/>
      <c r="H16" s="607"/>
      <c r="I16" s="123"/>
      <c r="J16" s="602"/>
      <c r="K16" s="6"/>
    </row>
    <row r="17" spans="1:12" ht="15" customHeight="1">
      <c r="A17" s="57"/>
      <c r="B17" s="68">
        <v>11</v>
      </c>
      <c r="C17" s="78"/>
      <c r="D17" s="93"/>
      <c r="E17" s="79"/>
      <c r="F17" s="241"/>
      <c r="G17" s="608"/>
      <c r="H17" s="609"/>
      <c r="I17" s="123"/>
      <c r="J17" s="602"/>
      <c r="K17" s="6"/>
    </row>
    <row r="18" spans="1:12" ht="15" customHeight="1">
      <c r="A18" s="57"/>
      <c r="B18" s="68">
        <v>12</v>
      </c>
      <c r="C18" s="78"/>
      <c r="D18" s="70">
        <v>15</v>
      </c>
      <c r="E18" s="79" t="s">
        <v>73</v>
      </c>
      <c r="F18" s="241">
        <v>521</v>
      </c>
      <c r="G18" s="608">
        <f>0.03*(H20+H21)</f>
        <v>460.08</v>
      </c>
      <c r="H18" s="607"/>
      <c r="I18" s="123"/>
      <c r="J18" s="602"/>
      <c r="K18" s="6"/>
    </row>
    <row r="19" spans="1:12" ht="15" customHeight="1">
      <c r="A19" s="57"/>
      <c r="B19" s="68">
        <v>13</v>
      </c>
      <c r="C19" s="78"/>
      <c r="D19" s="70"/>
      <c r="E19" s="79" t="s">
        <v>74</v>
      </c>
      <c r="F19" s="241">
        <v>101</v>
      </c>
      <c r="G19" s="608">
        <f>H20+H21-G18</f>
        <v>14875.92</v>
      </c>
      <c r="H19" s="609"/>
      <c r="I19" s="123"/>
      <c r="J19" s="602"/>
      <c r="K19" s="6"/>
    </row>
    <row r="20" spans="1:12" ht="15" customHeight="1">
      <c r="A20" s="57"/>
      <c r="B20" s="68">
        <v>14</v>
      </c>
      <c r="C20" s="78"/>
      <c r="D20" s="57"/>
      <c r="E20" s="54" t="s">
        <v>47</v>
      </c>
      <c r="F20" s="241">
        <v>401</v>
      </c>
      <c r="G20" s="608"/>
      <c r="H20" s="607">
        <v>14200</v>
      </c>
      <c r="I20" s="123"/>
      <c r="J20" s="602"/>
      <c r="K20" s="6"/>
    </row>
    <row r="21" spans="1:12" ht="15" customHeight="1">
      <c r="A21" s="57"/>
      <c r="B21" s="68">
        <v>15</v>
      </c>
      <c r="C21" s="78"/>
      <c r="D21" s="70"/>
      <c r="E21" s="54" t="s">
        <v>75</v>
      </c>
      <c r="F21" s="241">
        <v>222</v>
      </c>
      <c r="G21" s="608"/>
      <c r="H21" s="607">
        <f>0.08*H20</f>
        <v>1136</v>
      </c>
      <c r="I21" s="123"/>
      <c r="J21" s="602"/>
      <c r="K21" s="6"/>
    </row>
    <row r="22" spans="1:12" ht="15" customHeight="1">
      <c r="A22" s="57"/>
      <c r="B22" s="68">
        <v>16</v>
      </c>
      <c r="C22" s="78"/>
      <c r="D22" s="205"/>
      <c r="E22" s="85" t="s">
        <v>76</v>
      </c>
      <c r="F22" s="241"/>
      <c r="G22" s="608"/>
      <c r="H22" s="607"/>
      <c r="I22" s="123"/>
      <c r="J22" s="602"/>
      <c r="K22" s="6"/>
    </row>
    <row r="23" spans="1:12" ht="15" customHeight="1">
      <c r="A23" s="57"/>
      <c r="B23" s="68">
        <v>17</v>
      </c>
      <c r="C23" s="78"/>
      <c r="D23" s="70"/>
      <c r="E23" s="79"/>
      <c r="F23" s="241"/>
      <c r="G23" s="608"/>
      <c r="H23" s="607"/>
      <c r="I23" s="123"/>
      <c r="J23" s="602"/>
      <c r="K23" s="6"/>
    </row>
    <row r="24" spans="1:12" ht="15" customHeight="1">
      <c r="A24" s="57"/>
      <c r="B24" s="68">
        <v>18</v>
      </c>
      <c r="C24" s="78"/>
      <c r="D24" s="57">
        <v>16</v>
      </c>
      <c r="E24" s="79" t="s">
        <v>16</v>
      </c>
      <c r="F24" s="241">
        <v>101</v>
      </c>
      <c r="G24" s="608">
        <f>H9</f>
        <v>6000</v>
      </c>
      <c r="H24" s="609"/>
      <c r="I24" s="123"/>
      <c r="J24" s="602"/>
      <c r="K24" s="6"/>
      <c r="L24" s="33"/>
    </row>
    <row r="25" spans="1:12" ht="15" customHeight="1">
      <c r="A25" s="57"/>
      <c r="B25" s="68">
        <v>19</v>
      </c>
      <c r="C25" s="78"/>
      <c r="D25" s="70"/>
      <c r="E25" s="54" t="s">
        <v>69</v>
      </c>
      <c r="F25" s="241">
        <v>121</v>
      </c>
      <c r="G25" s="608"/>
      <c r="H25" s="607">
        <f>G24</f>
        <v>6000</v>
      </c>
      <c r="I25" s="123"/>
      <c r="J25" s="602"/>
      <c r="K25" s="6"/>
    </row>
    <row r="26" spans="1:12" ht="15" customHeight="1">
      <c r="A26" s="57"/>
      <c r="B26" s="68">
        <v>20</v>
      </c>
      <c r="C26" s="78"/>
      <c r="D26" s="70"/>
      <c r="E26" s="85" t="s">
        <v>77</v>
      </c>
      <c r="F26" s="241"/>
      <c r="G26" s="608"/>
      <c r="H26" s="607"/>
      <c r="I26" s="123"/>
      <c r="J26" s="602"/>
      <c r="K26" s="6"/>
    </row>
    <row r="27" spans="1:12" ht="15" customHeight="1">
      <c r="A27" s="57"/>
      <c r="B27" s="68">
        <v>21</v>
      </c>
      <c r="C27" s="78"/>
      <c r="D27" s="70"/>
      <c r="E27" s="79"/>
      <c r="F27" s="241"/>
      <c r="G27" s="608"/>
      <c r="H27" s="607"/>
      <c r="I27" s="123"/>
      <c r="J27" s="602"/>
      <c r="K27" s="6"/>
    </row>
    <row r="28" spans="1:12" ht="15" customHeight="1">
      <c r="A28" s="57"/>
      <c r="B28" s="68">
        <v>22</v>
      </c>
      <c r="C28" s="78"/>
      <c r="D28" s="57">
        <v>16</v>
      </c>
      <c r="E28" s="79" t="s">
        <v>507</v>
      </c>
      <c r="F28" s="241">
        <v>121</v>
      </c>
      <c r="G28" s="608">
        <f>H29+H30</f>
        <v>9936</v>
      </c>
      <c r="H28" s="607"/>
      <c r="I28" s="123"/>
      <c r="J28" s="602"/>
      <c r="K28" s="6"/>
    </row>
    <row r="29" spans="1:12" ht="15" customHeight="1">
      <c r="A29" s="57"/>
      <c r="B29" s="68">
        <v>23</v>
      </c>
      <c r="C29" s="78"/>
      <c r="D29" s="70"/>
      <c r="E29" s="54" t="s">
        <v>47</v>
      </c>
      <c r="F29" s="241">
        <v>401</v>
      </c>
      <c r="G29" s="608"/>
      <c r="H29" s="609">
        <v>9200</v>
      </c>
      <c r="I29" s="123"/>
      <c r="J29" s="602"/>
      <c r="K29" s="6"/>
    </row>
    <row r="30" spans="1:12" ht="15" customHeight="1">
      <c r="A30" s="57"/>
      <c r="B30" s="68">
        <v>24</v>
      </c>
      <c r="C30" s="78"/>
      <c r="D30" s="70"/>
      <c r="E30" s="54" t="s">
        <v>508</v>
      </c>
      <c r="F30" s="241">
        <v>222</v>
      </c>
      <c r="G30" s="608"/>
      <c r="H30" s="607">
        <f>0.08*H29</f>
        <v>736</v>
      </c>
      <c r="I30" s="123"/>
      <c r="J30" s="602"/>
      <c r="K30" s="6"/>
    </row>
    <row r="31" spans="1:12" ht="15" customHeight="1">
      <c r="A31" s="57"/>
      <c r="B31" s="68">
        <v>25</v>
      </c>
      <c r="C31" s="78"/>
      <c r="D31" s="70"/>
      <c r="E31" s="610" t="s">
        <v>79</v>
      </c>
      <c r="F31" s="241"/>
      <c r="G31" s="608"/>
      <c r="H31" s="607"/>
      <c r="I31" s="123"/>
      <c r="J31" s="602"/>
      <c r="K31" s="6"/>
    </row>
    <row r="32" spans="1:12" ht="15" customHeight="1">
      <c r="A32" s="57"/>
      <c r="B32" s="68">
        <v>26</v>
      </c>
      <c r="C32" s="78"/>
      <c r="D32" s="70"/>
      <c r="E32" s="85" t="s">
        <v>80</v>
      </c>
      <c r="F32" s="241"/>
      <c r="G32" s="608"/>
      <c r="H32" s="607"/>
      <c r="I32" s="123"/>
      <c r="J32" s="602"/>
      <c r="K32" s="6"/>
    </row>
    <row r="33" spans="1:11" ht="15" customHeight="1">
      <c r="A33" s="57"/>
      <c r="B33" s="68">
        <v>27</v>
      </c>
      <c r="C33" s="78"/>
      <c r="D33" s="70"/>
      <c r="E33" s="79"/>
      <c r="F33" s="241"/>
      <c r="G33" s="608"/>
      <c r="H33" s="607"/>
      <c r="I33" s="123"/>
      <c r="J33" s="602"/>
      <c r="K33" s="6"/>
    </row>
    <row r="34" spans="1:11" ht="15" customHeight="1">
      <c r="A34" s="57"/>
      <c r="B34" s="68">
        <v>28</v>
      </c>
      <c r="C34" s="78"/>
      <c r="D34" s="57">
        <v>17</v>
      </c>
      <c r="E34" s="611" t="s">
        <v>509</v>
      </c>
      <c r="F34" s="241">
        <v>121</v>
      </c>
      <c r="G34" s="608">
        <f>14000*0.7</f>
        <v>9800</v>
      </c>
      <c r="H34" s="607"/>
      <c r="I34" s="123"/>
      <c r="J34" s="602"/>
      <c r="K34" s="6"/>
    </row>
    <row r="35" spans="1:11" ht="15" customHeight="1">
      <c r="A35" s="57"/>
      <c r="B35" s="68">
        <v>29</v>
      </c>
      <c r="C35" s="78"/>
      <c r="D35" s="70"/>
      <c r="E35" s="54" t="s">
        <v>510</v>
      </c>
      <c r="F35" s="241">
        <v>401</v>
      </c>
      <c r="G35" s="608"/>
      <c r="H35" s="607">
        <f>G34</f>
        <v>9800</v>
      </c>
      <c r="I35" s="123"/>
      <c r="J35" s="602"/>
      <c r="K35" s="6"/>
    </row>
    <row r="36" spans="1:11" ht="15" customHeight="1">
      <c r="A36" s="57"/>
      <c r="B36" s="68">
        <v>30</v>
      </c>
      <c r="C36" s="78"/>
      <c r="D36" s="70"/>
      <c r="E36" s="85" t="s">
        <v>81</v>
      </c>
      <c r="F36" s="241"/>
      <c r="G36" s="608"/>
      <c r="H36" s="607"/>
      <c r="I36" s="123"/>
      <c r="J36" s="602"/>
      <c r="K36" s="6"/>
    </row>
    <row r="37" spans="1:11" ht="15" customHeight="1">
      <c r="A37" s="57"/>
      <c r="B37" s="68">
        <v>31</v>
      </c>
      <c r="C37" s="78"/>
      <c r="D37" s="70"/>
      <c r="E37" s="85" t="s">
        <v>511</v>
      </c>
      <c r="F37" s="241"/>
      <c r="G37" s="608"/>
      <c r="H37" s="607"/>
      <c r="I37" s="123"/>
      <c r="J37" s="602"/>
      <c r="K37" s="6"/>
    </row>
    <row r="38" spans="1:11" ht="15" customHeight="1">
      <c r="A38" s="57"/>
      <c r="B38" s="68">
        <v>32</v>
      </c>
      <c r="C38" s="78"/>
      <c r="D38" s="70"/>
      <c r="E38" s="85" t="s">
        <v>82</v>
      </c>
      <c r="F38" s="241"/>
      <c r="G38" s="608"/>
      <c r="H38" s="609"/>
      <c r="I38" s="123"/>
      <c r="J38" s="602"/>
      <c r="K38" s="6"/>
    </row>
    <row r="39" spans="1:11" ht="15" customHeight="1" thickBot="1">
      <c r="A39" s="57"/>
      <c r="B39" s="124">
        <v>33</v>
      </c>
      <c r="C39" s="138"/>
      <c r="D39" s="106"/>
      <c r="E39" s="104"/>
      <c r="F39" s="612"/>
      <c r="G39" s="87"/>
      <c r="H39" s="613"/>
      <c r="I39" s="123"/>
      <c r="J39" s="602"/>
      <c r="K39" s="6"/>
    </row>
    <row r="40" spans="1:11" ht="15" customHeight="1" thickTop="1">
      <c r="A40" s="57"/>
      <c r="B40" s="68">
        <f>B39+1</f>
        <v>34</v>
      </c>
      <c r="C40" s="614"/>
      <c r="D40" s="93"/>
      <c r="E40" s="227"/>
      <c r="F40" s="91"/>
      <c r="G40" s="89"/>
      <c r="H40" s="615"/>
      <c r="I40" s="616"/>
      <c r="J40" s="602"/>
      <c r="K40" s="6"/>
    </row>
    <row r="41" spans="1:11" ht="15" customHeight="1">
      <c r="A41" s="57"/>
      <c r="B41" s="68">
        <f t="shared" ref="B41:B67" si="0">B40+1</f>
        <v>35</v>
      </c>
      <c r="C41" s="74"/>
      <c r="D41" s="205">
        <v>19</v>
      </c>
      <c r="E41" s="79" t="s">
        <v>512</v>
      </c>
      <c r="F41" s="241">
        <v>521</v>
      </c>
      <c r="G41" s="77">
        <f>G28*0.04</f>
        <v>397.44</v>
      </c>
      <c r="H41" s="607"/>
      <c r="I41" s="123"/>
      <c r="J41" s="602"/>
      <c r="K41" s="6"/>
    </row>
    <row r="42" spans="1:11" ht="15" customHeight="1">
      <c r="A42" s="57"/>
      <c r="B42" s="68">
        <f t="shared" si="0"/>
        <v>36</v>
      </c>
      <c r="C42" s="74"/>
      <c r="D42" s="205"/>
      <c r="E42" s="79" t="s">
        <v>513</v>
      </c>
      <c r="F42" s="241">
        <v>101</v>
      </c>
      <c r="G42" s="608">
        <f>H43-G41</f>
        <v>9538.56</v>
      </c>
      <c r="H42" s="607"/>
      <c r="I42" s="123"/>
      <c r="J42" s="602"/>
      <c r="K42" s="6"/>
    </row>
    <row r="43" spans="1:11" ht="15" customHeight="1">
      <c r="A43" s="57"/>
      <c r="B43" s="68">
        <f t="shared" si="0"/>
        <v>37</v>
      </c>
      <c r="C43" s="78"/>
      <c r="D43" s="70"/>
      <c r="E43" s="54" t="s">
        <v>78</v>
      </c>
      <c r="F43" s="241">
        <v>121</v>
      </c>
      <c r="G43" s="608"/>
      <c r="H43" s="609">
        <f>G28</f>
        <v>9936</v>
      </c>
      <c r="I43" s="123"/>
      <c r="J43" s="602"/>
      <c r="K43" s="6"/>
    </row>
    <row r="44" spans="1:11" ht="15" customHeight="1">
      <c r="A44" s="57"/>
      <c r="B44" s="68">
        <f t="shared" si="0"/>
        <v>38</v>
      </c>
      <c r="C44" s="78"/>
      <c r="D44" s="70"/>
      <c r="E44" s="85" t="s">
        <v>83</v>
      </c>
      <c r="F44" s="241"/>
      <c r="G44" s="608"/>
      <c r="H44" s="607"/>
      <c r="I44" s="123"/>
      <c r="J44" s="602"/>
      <c r="K44" s="6"/>
    </row>
    <row r="45" spans="1:11" ht="15" customHeight="1">
      <c r="A45" s="57"/>
      <c r="B45" s="68">
        <f t="shared" si="0"/>
        <v>39</v>
      </c>
      <c r="C45" s="78"/>
      <c r="D45" s="70"/>
      <c r="E45" s="85" t="s">
        <v>84</v>
      </c>
      <c r="F45" s="241"/>
      <c r="G45" s="608"/>
      <c r="H45" s="607"/>
      <c r="I45" s="123"/>
      <c r="J45" s="602"/>
      <c r="K45" s="6"/>
    </row>
    <row r="46" spans="1:11" ht="15" customHeight="1">
      <c r="A46" s="57"/>
      <c r="B46" s="68">
        <f t="shared" si="0"/>
        <v>40</v>
      </c>
      <c r="C46" s="78"/>
      <c r="D46" s="70"/>
      <c r="E46" s="79"/>
      <c r="F46" s="241"/>
      <c r="G46" s="608"/>
      <c r="H46" s="607"/>
      <c r="I46" s="123"/>
      <c r="J46" s="602"/>
      <c r="K46" s="6"/>
    </row>
    <row r="47" spans="1:11" ht="15" customHeight="1">
      <c r="A47" s="57"/>
      <c r="B47" s="68">
        <f t="shared" si="0"/>
        <v>41</v>
      </c>
      <c r="C47" s="78"/>
      <c r="D47" s="70">
        <v>29</v>
      </c>
      <c r="E47" s="79" t="s">
        <v>16</v>
      </c>
      <c r="F47" s="241">
        <v>101</v>
      </c>
      <c r="G47" s="608">
        <f>H35</f>
        <v>9800</v>
      </c>
      <c r="H47" s="607"/>
      <c r="I47" s="123"/>
      <c r="J47" s="602"/>
      <c r="K47" s="6"/>
    </row>
    <row r="48" spans="1:11" ht="15" customHeight="1">
      <c r="A48" s="57"/>
      <c r="B48" s="68">
        <f t="shared" si="0"/>
        <v>42</v>
      </c>
      <c r="C48" s="78"/>
      <c r="D48" s="70"/>
      <c r="E48" s="54" t="s">
        <v>509</v>
      </c>
      <c r="F48" s="241">
        <v>121</v>
      </c>
      <c r="G48" s="608"/>
      <c r="H48" s="607">
        <f>G47</f>
        <v>9800</v>
      </c>
      <c r="I48" s="123"/>
      <c r="J48" s="602"/>
      <c r="K48" s="6"/>
    </row>
    <row r="49" spans="1:11" ht="15" customHeight="1">
      <c r="A49" s="57"/>
      <c r="B49" s="68">
        <f t="shared" si="0"/>
        <v>43</v>
      </c>
      <c r="C49" s="78"/>
      <c r="D49" s="70"/>
      <c r="E49" s="85" t="s">
        <v>85</v>
      </c>
      <c r="F49" s="241"/>
      <c r="G49" s="608"/>
      <c r="H49" s="607"/>
      <c r="I49" s="123"/>
      <c r="J49" s="602"/>
      <c r="K49" s="6"/>
    </row>
    <row r="50" spans="1:11" ht="15" customHeight="1">
      <c r="A50" s="57"/>
      <c r="B50" s="68">
        <f t="shared" si="0"/>
        <v>44</v>
      </c>
      <c r="C50" s="78"/>
      <c r="D50" s="93"/>
      <c r="E50" s="79"/>
      <c r="F50" s="241"/>
      <c r="G50" s="608"/>
      <c r="H50" s="609"/>
      <c r="I50" s="123"/>
      <c r="J50" s="602"/>
      <c r="K50" s="6"/>
    </row>
    <row r="51" spans="1:11" ht="15" customHeight="1">
      <c r="A51" s="57"/>
      <c r="B51" s="68">
        <f t="shared" si="0"/>
        <v>45</v>
      </c>
      <c r="C51" s="78"/>
      <c r="D51" s="70">
        <v>30</v>
      </c>
      <c r="E51" s="79" t="s">
        <v>514</v>
      </c>
      <c r="F51" s="241">
        <v>101</v>
      </c>
      <c r="G51" s="608">
        <f>SUM(H52:H53)</f>
        <v>10422</v>
      </c>
      <c r="H51" s="607"/>
      <c r="I51" s="123"/>
      <c r="J51" s="602"/>
      <c r="K51" s="6"/>
    </row>
    <row r="52" spans="1:11" ht="15" customHeight="1">
      <c r="A52" s="57"/>
      <c r="B52" s="68">
        <f t="shared" si="0"/>
        <v>46</v>
      </c>
      <c r="C52" s="78"/>
      <c r="D52" s="70"/>
      <c r="E52" s="54" t="s">
        <v>47</v>
      </c>
      <c r="F52" s="241">
        <v>401</v>
      </c>
      <c r="G52" s="608"/>
      <c r="H52" s="609">
        <v>9650</v>
      </c>
      <c r="I52" s="123"/>
      <c r="J52" s="602"/>
      <c r="K52" s="6"/>
    </row>
    <row r="53" spans="1:11" ht="15" customHeight="1">
      <c r="A53" s="57"/>
      <c r="B53" s="68">
        <f t="shared" si="0"/>
        <v>47</v>
      </c>
      <c r="C53" s="78"/>
      <c r="D53" s="57"/>
      <c r="E53" s="54" t="s">
        <v>515</v>
      </c>
      <c r="F53" s="241">
        <v>222</v>
      </c>
      <c r="G53" s="608"/>
      <c r="H53" s="607">
        <f>H52*0.08</f>
        <v>772</v>
      </c>
      <c r="I53" s="123"/>
      <c r="J53" s="602"/>
      <c r="K53" s="6"/>
    </row>
    <row r="54" spans="1:11" ht="15" customHeight="1">
      <c r="A54" s="57"/>
      <c r="B54" s="68">
        <f t="shared" si="0"/>
        <v>48</v>
      </c>
      <c r="C54" s="78"/>
      <c r="D54" s="70"/>
      <c r="E54" s="85" t="s">
        <v>86</v>
      </c>
      <c r="F54" s="241"/>
      <c r="G54" s="608"/>
      <c r="H54" s="607"/>
      <c r="I54" s="123"/>
      <c r="J54" s="602"/>
      <c r="K54" s="6"/>
    </row>
    <row r="55" spans="1:11" ht="15" customHeight="1">
      <c r="A55" s="57"/>
      <c r="B55" s="68">
        <f t="shared" si="0"/>
        <v>49</v>
      </c>
      <c r="C55" s="78"/>
      <c r="D55" s="205"/>
      <c r="E55" s="79"/>
      <c r="F55" s="241"/>
      <c r="G55" s="608"/>
      <c r="H55" s="607"/>
      <c r="I55" s="123"/>
      <c r="J55" s="602"/>
      <c r="K55" s="6"/>
    </row>
    <row r="56" spans="1:11" ht="15" customHeight="1">
      <c r="A56" s="57"/>
      <c r="B56" s="68">
        <f t="shared" si="0"/>
        <v>50</v>
      </c>
      <c r="C56" s="78"/>
      <c r="D56" s="70">
        <v>30</v>
      </c>
      <c r="E56" s="79" t="s">
        <v>516</v>
      </c>
      <c r="F56" s="241">
        <v>521</v>
      </c>
      <c r="G56" s="608">
        <f>0.03*(H58+H59)</f>
        <v>369.36</v>
      </c>
      <c r="H56" s="607"/>
      <c r="I56" s="123"/>
      <c r="J56" s="602"/>
      <c r="K56" s="6"/>
    </row>
    <row r="57" spans="1:11" ht="15" customHeight="1">
      <c r="A57" s="57"/>
      <c r="B57" s="68">
        <f t="shared" si="0"/>
        <v>51</v>
      </c>
      <c r="C57" s="78"/>
      <c r="D57" s="57"/>
      <c r="E57" s="79" t="s">
        <v>517</v>
      </c>
      <c r="F57" s="241">
        <v>101</v>
      </c>
      <c r="G57" s="608">
        <f>H58+H59-G56</f>
        <v>11942.64</v>
      </c>
      <c r="H57" s="609"/>
      <c r="I57" s="123"/>
      <c r="J57" s="602"/>
      <c r="K57" s="6"/>
    </row>
    <row r="58" spans="1:11" ht="15" customHeight="1">
      <c r="A58" s="57"/>
      <c r="B58" s="68">
        <f t="shared" si="0"/>
        <v>52</v>
      </c>
      <c r="C58" s="78"/>
      <c r="D58" s="70"/>
      <c r="E58" s="54" t="s">
        <v>47</v>
      </c>
      <c r="F58" s="241">
        <v>401</v>
      </c>
      <c r="G58" s="608"/>
      <c r="H58" s="607">
        <v>11400</v>
      </c>
      <c r="I58" s="123"/>
      <c r="J58" s="602"/>
      <c r="K58" s="6"/>
    </row>
    <row r="59" spans="1:11" ht="15" customHeight="1">
      <c r="A59" s="57"/>
      <c r="B59" s="68">
        <f t="shared" si="0"/>
        <v>53</v>
      </c>
      <c r="C59" s="78"/>
      <c r="D59" s="70"/>
      <c r="E59" s="54" t="s">
        <v>518</v>
      </c>
      <c r="F59" s="241">
        <v>222</v>
      </c>
      <c r="G59" s="608"/>
      <c r="H59" s="607">
        <f>H58*0.08</f>
        <v>912</v>
      </c>
      <c r="I59" s="123"/>
      <c r="J59" s="602"/>
      <c r="K59" s="6"/>
    </row>
    <row r="60" spans="1:11" ht="15" customHeight="1">
      <c r="A60" s="57"/>
      <c r="B60" s="68">
        <f t="shared" si="0"/>
        <v>54</v>
      </c>
      <c r="C60" s="78"/>
      <c r="D60" s="70"/>
      <c r="E60" s="85" t="s">
        <v>87</v>
      </c>
      <c r="F60" s="241"/>
      <c r="G60" s="608"/>
      <c r="H60" s="607"/>
      <c r="I60" s="123"/>
      <c r="J60" s="602"/>
      <c r="K60" s="6"/>
    </row>
    <row r="61" spans="1:11" ht="15" customHeight="1">
      <c r="A61" s="57"/>
      <c r="B61" s="68">
        <f t="shared" si="0"/>
        <v>55</v>
      </c>
      <c r="C61" s="78"/>
      <c r="D61" s="57"/>
      <c r="E61" s="79"/>
      <c r="F61" s="241"/>
      <c r="G61" s="608"/>
      <c r="H61" s="607"/>
      <c r="I61" s="123"/>
      <c r="J61" s="602"/>
      <c r="K61" s="6"/>
    </row>
    <row r="62" spans="1:11" ht="15" customHeight="1">
      <c r="A62" s="57"/>
      <c r="B62" s="68">
        <f t="shared" si="0"/>
        <v>56</v>
      </c>
      <c r="C62" s="78"/>
      <c r="D62" s="70">
        <v>30</v>
      </c>
      <c r="E62" s="79" t="s">
        <v>519</v>
      </c>
      <c r="F62" s="241">
        <v>121</v>
      </c>
      <c r="G62" s="608">
        <f>H63+H64</f>
        <v>18090</v>
      </c>
      <c r="H62" s="609"/>
      <c r="I62" s="123"/>
      <c r="J62" s="602"/>
      <c r="K62" s="6"/>
    </row>
    <row r="63" spans="1:11" ht="15" customHeight="1">
      <c r="A63" s="57"/>
      <c r="B63" s="68">
        <f t="shared" si="0"/>
        <v>57</v>
      </c>
      <c r="C63" s="78"/>
      <c r="D63" s="70"/>
      <c r="E63" s="54" t="s">
        <v>47</v>
      </c>
      <c r="F63" s="241">
        <v>401</v>
      </c>
      <c r="G63" s="608"/>
      <c r="H63" s="607">
        <v>16750</v>
      </c>
      <c r="I63" s="123"/>
      <c r="J63" s="602"/>
      <c r="K63" s="6"/>
    </row>
    <row r="64" spans="1:11" ht="15" customHeight="1">
      <c r="A64" s="57"/>
      <c r="B64" s="68">
        <f t="shared" si="0"/>
        <v>58</v>
      </c>
      <c r="C64" s="78"/>
      <c r="D64" s="70"/>
      <c r="E64" s="108" t="s">
        <v>520</v>
      </c>
      <c r="F64" s="241">
        <v>222</v>
      </c>
      <c r="G64" s="608"/>
      <c r="H64" s="607">
        <f>H63*0.08</f>
        <v>1340</v>
      </c>
      <c r="I64" s="123"/>
      <c r="J64" s="602"/>
      <c r="K64" s="6"/>
    </row>
    <row r="65" spans="1:11" ht="15" customHeight="1">
      <c r="A65" s="57"/>
      <c r="B65" s="68">
        <f t="shared" si="0"/>
        <v>59</v>
      </c>
      <c r="C65" s="78"/>
      <c r="D65" s="70"/>
      <c r="E65" s="85" t="s">
        <v>79</v>
      </c>
      <c r="F65" s="241"/>
      <c r="G65" s="608"/>
      <c r="H65" s="607"/>
      <c r="I65" s="123"/>
      <c r="J65" s="602"/>
      <c r="K65" s="6"/>
    </row>
    <row r="66" spans="1:11" ht="15" customHeight="1">
      <c r="A66" s="57"/>
      <c r="B66" s="68">
        <f t="shared" si="0"/>
        <v>60</v>
      </c>
      <c r="C66" s="78"/>
      <c r="D66" s="70"/>
      <c r="E66" s="85" t="s">
        <v>80</v>
      </c>
      <c r="F66" s="241"/>
      <c r="G66" s="243"/>
      <c r="H66" s="606"/>
      <c r="I66" s="123"/>
      <c r="J66" s="602"/>
      <c r="K66" s="6"/>
    </row>
    <row r="67" spans="1:11" ht="15" customHeight="1" thickBot="1">
      <c r="A67" s="57"/>
      <c r="B67" s="68">
        <f t="shared" si="0"/>
        <v>61</v>
      </c>
      <c r="C67" s="125"/>
      <c r="D67" s="112"/>
      <c r="E67" s="126"/>
      <c r="F67" s="127"/>
      <c r="G67" s="129"/>
      <c r="H67" s="617"/>
      <c r="I67" s="123"/>
      <c r="J67" s="602"/>
      <c r="K67" s="6"/>
    </row>
    <row r="68" spans="1:11" ht="15" customHeight="1" thickTop="1">
      <c r="A68" s="57"/>
      <c r="B68" s="57"/>
      <c r="C68" s="57"/>
      <c r="D68" s="114"/>
      <c r="E68" s="57"/>
      <c r="F68" s="57"/>
      <c r="G68" s="57"/>
      <c r="H68" s="57"/>
      <c r="I68" s="57"/>
      <c r="J68" s="602"/>
      <c r="K68" s="6"/>
    </row>
  </sheetData>
  <mergeCells count="7">
    <mergeCell ref="C3:G3"/>
    <mergeCell ref="M3:N3"/>
    <mergeCell ref="C5:D6"/>
    <mergeCell ref="E5:E6"/>
    <mergeCell ref="F5:F6"/>
    <mergeCell ref="G5:G6"/>
    <mergeCell ref="H5:H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BCE97-A05D-459C-96E0-832737D66C60}">
  <dimension ref="A1:Q78"/>
  <sheetViews>
    <sheetView topLeftCell="A55" workbookViewId="0">
      <selection activeCell="A3" sqref="A3:I76"/>
    </sheetView>
  </sheetViews>
  <sheetFormatPr defaultColWidth="10.28515625" defaultRowHeight="15"/>
  <cols>
    <col min="1" max="1" width="1.7109375" style="2" customWidth="1"/>
    <col min="2" max="2" width="5.140625" style="2" customWidth="1"/>
    <col min="3" max="3" width="2.7109375" style="2" customWidth="1"/>
    <col min="4" max="4" width="24" style="2" customWidth="1"/>
    <col min="5" max="5" width="7.5703125" style="2" customWidth="1"/>
    <col min="6" max="9" width="14.42578125" style="2" customWidth="1"/>
    <col min="10" max="10" width="1.42578125" style="2" customWidth="1"/>
    <col min="11" max="11" width="10.28515625" style="4"/>
    <col min="12" max="12" width="12.85546875" style="4" bestFit="1" customWidth="1"/>
    <col min="13" max="13" width="11.42578125" style="4" customWidth="1"/>
    <col min="14" max="16384" width="10.28515625" style="2"/>
  </cols>
  <sheetData>
    <row r="1" spans="1:16">
      <c r="A1" s="1" t="s">
        <v>88</v>
      </c>
      <c r="D1" s="3"/>
      <c r="G1" s="55"/>
      <c r="H1" s="55"/>
    </row>
    <row r="2" spans="1:16">
      <c r="A2" s="1"/>
      <c r="D2" s="3"/>
      <c r="G2" s="55"/>
      <c r="H2" s="55"/>
    </row>
    <row r="3" spans="1:16">
      <c r="A3" s="57"/>
      <c r="B3" s="506" t="s">
        <v>89</v>
      </c>
      <c r="C3" s="506"/>
      <c r="D3" s="506"/>
      <c r="E3" s="506"/>
      <c r="F3" s="506"/>
      <c r="G3" s="506"/>
      <c r="H3" s="506"/>
      <c r="I3" s="506"/>
    </row>
    <row r="4" spans="1:16" ht="15" customHeight="1">
      <c r="A4" s="57"/>
      <c r="B4" s="132" t="s">
        <v>521</v>
      </c>
      <c r="C4" s="60"/>
      <c r="D4" s="133"/>
      <c r="E4" s="133"/>
      <c r="F4" s="60"/>
      <c r="G4" s="60"/>
      <c r="H4" s="516" t="s">
        <v>522</v>
      </c>
      <c r="I4" s="516"/>
      <c r="L4" s="2"/>
      <c r="M4" s="6"/>
      <c r="N4" s="503"/>
      <c r="O4" s="503"/>
      <c r="P4" s="504"/>
    </row>
    <row r="5" spans="1:16" ht="5.0999999999999996" customHeight="1" thickBot="1">
      <c r="A5" s="57"/>
      <c r="B5" s="57"/>
      <c r="C5" s="57"/>
      <c r="D5" s="57"/>
      <c r="E5" s="57"/>
      <c r="F5" s="57"/>
      <c r="G5" s="57"/>
      <c r="H5" s="57"/>
      <c r="I5" s="57"/>
    </row>
    <row r="6" spans="1:16" s="9" customFormat="1" ht="15" customHeight="1" thickTop="1">
      <c r="A6" s="116"/>
      <c r="B6" s="507" t="s">
        <v>3</v>
      </c>
      <c r="C6" s="508"/>
      <c r="D6" s="510" t="s">
        <v>4</v>
      </c>
      <c r="E6" s="512" t="s">
        <v>5</v>
      </c>
      <c r="F6" s="507" t="s">
        <v>6</v>
      </c>
      <c r="G6" s="507" t="s">
        <v>7</v>
      </c>
      <c r="H6" s="530" t="s">
        <v>90</v>
      </c>
      <c r="I6" s="530"/>
      <c r="K6" s="12"/>
      <c r="L6" s="12"/>
      <c r="M6" s="12"/>
    </row>
    <row r="7" spans="1:16" s="9" customFormat="1" ht="15" customHeight="1">
      <c r="A7" s="116"/>
      <c r="B7" s="527"/>
      <c r="C7" s="509"/>
      <c r="D7" s="511"/>
      <c r="E7" s="513"/>
      <c r="F7" s="527"/>
      <c r="G7" s="527"/>
      <c r="H7" s="134" t="s">
        <v>6</v>
      </c>
      <c r="I7" s="67" t="s">
        <v>7</v>
      </c>
      <c r="K7" s="12"/>
      <c r="L7" s="12"/>
      <c r="M7" s="12"/>
    </row>
    <row r="8" spans="1:16" ht="15" customHeight="1">
      <c r="A8" s="57"/>
      <c r="B8" s="135" t="s">
        <v>8</v>
      </c>
      <c r="C8" s="106"/>
      <c r="D8" s="104"/>
      <c r="E8" s="136"/>
      <c r="F8" s="618"/>
      <c r="G8" s="618"/>
      <c r="H8" s="72"/>
      <c r="I8" s="72"/>
    </row>
    <row r="9" spans="1:16" ht="15" customHeight="1">
      <c r="A9" s="57"/>
      <c r="B9" s="135" t="s">
        <v>68</v>
      </c>
      <c r="C9" s="106">
        <v>1</v>
      </c>
      <c r="D9" s="104" t="s">
        <v>91</v>
      </c>
      <c r="E9" s="136" t="s">
        <v>92</v>
      </c>
      <c r="F9" s="619"/>
      <c r="G9" s="619"/>
      <c r="H9" s="77">
        <v>30170</v>
      </c>
      <c r="I9" s="77"/>
    </row>
    <row r="10" spans="1:16" ht="15" customHeight="1">
      <c r="A10" s="57"/>
      <c r="B10" s="138"/>
      <c r="C10" s="106">
        <v>15</v>
      </c>
      <c r="D10" s="104"/>
      <c r="E10" s="136" t="s">
        <v>93</v>
      </c>
      <c r="F10" s="619">
        <f>'[1]P7.6B'!G13</f>
        <v>12096</v>
      </c>
      <c r="G10" s="619"/>
      <c r="H10" s="77">
        <f>H9+F10</f>
        <v>42266</v>
      </c>
      <c r="I10" s="77"/>
    </row>
    <row r="11" spans="1:16" ht="15" customHeight="1">
      <c r="A11" s="57"/>
      <c r="B11" s="139"/>
      <c r="C11" s="106">
        <v>15</v>
      </c>
      <c r="D11" s="104"/>
      <c r="E11" s="136" t="s">
        <v>93</v>
      </c>
      <c r="F11" s="619">
        <f>'[1]P7.6B'!G19</f>
        <v>14875.92</v>
      </c>
      <c r="G11" s="619"/>
      <c r="H11" s="77">
        <f t="shared" ref="H11:H16" si="0">H10+F11</f>
        <v>57141.919999999998</v>
      </c>
      <c r="I11" s="608"/>
    </row>
    <row r="12" spans="1:16" ht="15" customHeight="1">
      <c r="A12" s="57"/>
      <c r="B12" s="139"/>
      <c r="C12" s="106">
        <v>16</v>
      </c>
      <c r="D12" s="104"/>
      <c r="E12" s="136" t="s">
        <v>93</v>
      </c>
      <c r="F12" s="619">
        <f>'[1]P7.6B'!G24</f>
        <v>6000</v>
      </c>
      <c r="G12" s="619"/>
      <c r="H12" s="77">
        <f t="shared" si="0"/>
        <v>63141.919999999998</v>
      </c>
      <c r="I12" s="608"/>
    </row>
    <row r="13" spans="1:16" ht="15" customHeight="1">
      <c r="A13" s="57"/>
      <c r="B13" s="139"/>
      <c r="C13" s="106">
        <v>19</v>
      </c>
      <c r="D13" s="104"/>
      <c r="E13" s="136" t="s">
        <v>94</v>
      </c>
      <c r="F13" s="619">
        <f>'[1]P7.6B'!G42</f>
        <v>9538.56</v>
      </c>
      <c r="G13" s="619"/>
      <c r="H13" s="77">
        <f t="shared" si="0"/>
        <v>72680.479999999996</v>
      </c>
      <c r="I13" s="608"/>
    </row>
    <row r="14" spans="1:16" ht="15" customHeight="1">
      <c r="A14" s="57"/>
      <c r="B14" s="139"/>
      <c r="C14" s="106">
        <v>29</v>
      </c>
      <c r="D14" s="104"/>
      <c r="E14" s="136" t="s">
        <v>94</v>
      </c>
      <c r="F14" s="619">
        <f>'[1]P7.6B'!G47</f>
        <v>9800</v>
      </c>
      <c r="G14" s="619"/>
      <c r="H14" s="77">
        <f t="shared" si="0"/>
        <v>82480.479999999996</v>
      </c>
      <c r="I14" s="608"/>
    </row>
    <row r="15" spans="1:16" ht="15" customHeight="1">
      <c r="A15" s="57"/>
      <c r="B15" s="139"/>
      <c r="C15" s="106">
        <v>30</v>
      </c>
      <c r="D15" s="104"/>
      <c r="E15" s="136" t="s">
        <v>94</v>
      </c>
      <c r="F15" s="619">
        <f>'[1]P7.6B'!G51</f>
        <v>10422</v>
      </c>
      <c r="G15" s="619"/>
      <c r="H15" s="77">
        <f t="shared" si="0"/>
        <v>92902.48</v>
      </c>
      <c r="I15" s="608"/>
    </row>
    <row r="16" spans="1:16" ht="15" customHeight="1">
      <c r="A16" s="57"/>
      <c r="B16" s="139"/>
      <c r="C16" s="106">
        <v>30</v>
      </c>
      <c r="D16" s="104"/>
      <c r="E16" s="136" t="s">
        <v>94</v>
      </c>
      <c r="F16" s="619">
        <f>'[1]P7.6B'!G57</f>
        <v>11942.64</v>
      </c>
      <c r="G16" s="619"/>
      <c r="H16" s="77">
        <f t="shared" si="0"/>
        <v>104845.12</v>
      </c>
      <c r="I16" s="608"/>
    </row>
    <row r="17" spans="1:17" ht="15" customHeight="1" thickBot="1">
      <c r="A17" s="57"/>
      <c r="B17" s="125"/>
      <c r="C17" s="126"/>
      <c r="D17" s="126"/>
      <c r="E17" s="141"/>
      <c r="F17" s="620"/>
      <c r="G17" s="620"/>
      <c r="H17" s="129"/>
      <c r="I17" s="129"/>
    </row>
    <row r="18" spans="1:17" ht="15.75" thickTop="1">
      <c r="A18" s="57"/>
      <c r="B18" s="57"/>
      <c r="C18" s="57"/>
      <c r="D18" s="57"/>
      <c r="E18" s="57"/>
      <c r="F18" s="57"/>
      <c r="G18" s="57"/>
      <c r="H18" s="57"/>
      <c r="I18" s="57"/>
    </row>
    <row r="19" spans="1:17" ht="15" customHeight="1">
      <c r="A19" s="57"/>
      <c r="B19" s="132" t="s">
        <v>523</v>
      </c>
      <c r="C19" s="60"/>
      <c r="D19" s="133"/>
      <c r="E19" s="133"/>
      <c r="F19" s="60"/>
      <c r="G19" s="60"/>
      <c r="H19" s="516" t="s">
        <v>524</v>
      </c>
      <c r="I19" s="516"/>
      <c r="M19" s="2"/>
      <c r="O19" s="503"/>
      <c r="P19" s="503"/>
      <c r="Q19" s="504"/>
    </row>
    <row r="20" spans="1:17" ht="5.0999999999999996" customHeight="1" thickBot="1">
      <c r="A20" s="57"/>
      <c r="B20" s="57"/>
      <c r="C20" s="57"/>
      <c r="D20" s="57"/>
      <c r="E20" s="57"/>
      <c r="F20" s="57"/>
      <c r="G20" s="57"/>
      <c r="H20" s="57"/>
      <c r="I20" s="57"/>
    </row>
    <row r="21" spans="1:17" s="9" customFormat="1" ht="15" customHeight="1" thickTop="1">
      <c r="A21" s="116"/>
      <c r="B21" s="507" t="s">
        <v>3</v>
      </c>
      <c r="C21" s="508"/>
      <c r="D21" s="510" t="s">
        <v>4</v>
      </c>
      <c r="E21" s="512" t="s">
        <v>5</v>
      </c>
      <c r="F21" s="507" t="s">
        <v>6</v>
      </c>
      <c r="G21" s="507" t="s">
        <v>7</v>
      </c>
      <c r="H21" s="530" t="s">
        <v>90</v>
      </c>
      <c r="I21" s="530"/>
      <c r="K21" s="12"/>
      <c r="L21" s="12"/>
      <c r="M21" s="12"/>
    </row>
    <row r="22" spans="1:17" s="9" customFormat="1" ht="15" customHeight="1">
      <c r="A22" s="116"/>
      <c r="B22" s="527"/>
      <c r="C22" s="509"/>
      <c r="D22" s="511"/>
      <c r="E22" s="513"/>
      <c r="F22" s="527"/>
      <c r="G22" s="527"/>
      <c r="H22" s="134" t="s">
        <v>6</v>
      </c>
      <c r="I22" s="67" t="s">
        <v>7</v>
      </c>
      <c r="K22" s="12"/>
      <c r="L22" s="12"/>
      <c r="M22" s="12"/>
    </row>
    <row r="23" spans="1:17" ht="15" customHeight="1">
      <c r="A23" s="57"/>
      <c r="B23" s="135" t="s">
        <v>8</v>
      </c>
      <c r="C23" s="106"/>
      <c r="D23" s="104"/>
      <c r="E23" s="136"/>
      <c r="F23" s="618"/>
      <c r="G23" s="618"/>
      <c r="H23" s="72"/>
      <c r="I23" s="72"/>
    </row>
    <row r="24" spans="1:17" ht="15" customHeight="1">
      <c r="A24" s="57"/>
      <c r="B24" s="135" t="s">
        <v>68</v>
      </c>
      <c r="C24" s="106">
        <v>1</v>
      </c>
      <c r="D24" s="104"/>
      <c r="E24" s="136" t="s">
        <v>93</v>
      </c>
      <c r="F24" s="619">
        <f>'[1]P7.6B'!G8</f>
        <v>6000</v>
      </c>
      <c r="G24" s="619"/>
      <c r="H24" s="77">
        <f>F24</f>
        <v>6000</v>
      </c>
      <c r="I24" s="77"/>
    </row>
    <row r="25" spans="1:17" ht="15" customHeight="1">
      <c r="A25" s="57"/>
      <c r="B25" s="138"/>
      <c r="C25" s="106">
        <v>16</v>
      </c>
      <c r="D25" s="104"/>
      <c r="E25" s="136" t="s">
        <v>93</v>
      </c>
      <c r="F25" s="619"/>
      <c r="G25" s="619">
        <f>'[1]P7.6B'!H25</f>
        <v>6000</v>
      </c>
      <c r="H25" s="77" t="s">
        <v>95</v>
      </c>
      <c r="I25" s="77"/>
    </row>
    <row r="26" spans="1:17" ht="15" customHeight="1">
      <c r="A26" s="57"/>
      <c r="B26" s="139"/>
      <c r="C26" s="106">
        <v>16</v>
      </c>
      <c r="D26" s="104"/>
      <c r="E26" s="136" t="s">
        <v>93</v>
      </c>
      <c r="F26" s="619">
        <f>'[1]P7.6B'!G28</f>
        <v>9936</v>
      </c>
      <c r="G26" s="619"/>
      <c r="H26" s="77">
        <f>F26</f>
        <v>9936</v>
      </c>
      <c r="I26" s="608"/>
    </row>
    <row r="27" spans="1:17" ht="15" customHeight="1">
      <c r="A27" s="57"/>
      <c r="B27" s="139"/>
      <c r="C27" s="106">
        <v>17</v>
      </c>
      <c r="D27" s="104"/>
      <c r="E27" s="136" t="s">
        <v>93</v>
      </c>
      <c r="F27" s="619">
        <f>'[1]P7.6B'!G34</f>
        <v>9800</v>
      </c>
      <c r="G27" s="619"/>
      <c r="H27" s="77">
        <f>H26+F27</f>
        <v>19736</v>
      </c>
      <c r="I27" s="608"/>
    </row>
    <row r="28" spans="1:17" ht="15" customHeight="1">
      <c r="A28" s="57"/>
      <c r="B28" s="139"/>
      <c r="C28" s="106">
        <v>19</v>
      </c>
      <c r="D28" s="104"/>
      <c r="E28" s="136" t="s">
        <v>94</v>
      </c>
      <c r="F28" s="619"/>
      <c r="G28" s="619">
        <f>'[1]P7.6B'!H43</f>
        <v>9936</v>
      </c>
      <c r="H28" s="77">
        <f>H27-G28</f>
        <v>9800</v>
      </c>
      <c r="I28" s="608"/>
    </row>
    <row r="29" spans="1:17" ht="15" customHeight="1">
      <c r="A29" s="57"/>
      <c r="B29" s="139"/>
      <c r="C29" s="106">
        <v>29</v>
      </c>
      <c r="D29" s="104"/>
      <c r="E29" s="136" t="s">
        <v>94</v>
      </c>
      <c r="F29" s="619"/>
      <c r="G29" s="619">
        <f>'[1]P7.6B'!H48</f>
        <v>9800</v>
      </c>
      <c r="H29" s="77" t="s">
        <v>95</v>
      </c>
      <c r="I29" s="608"/>
    </row>
    <row r="30" spans="1:17" ht="15" customHeight="1">
      <c r="A30" s="57"/>
      <c r="B30" s="139"/>
      <c r="C30" s="106">
        <v>30</v>
      </c>
      <c r="D30" s="104"/>
      <c r="E30" s="136" t="s">
        <v>94</v>
      </c>
      <c r="F30" s="619">
        <f>'[1]P7.6B'!G62</f>
        <v>18090</v>
      </c>
      <c r="G30" s="619"/>
      <c r="H30" s="77">
        <f>F30</f>
        <v>18090</v>
      </c>
      <c r="I30" s="608"/>
    </row>
    <row r="31" spans="1:17" ht="15" customHeight="1" thickBot="1">
      <c r="A31" s="57"/>
      <c r="B31" s="125"/>
      <c r="C31" s="126"/>
      <c r="D31" s="126"/>
      <c r="E31" s="141"/>
      <c r="F31" s="620"/>
      <c r="G31" s="620"/>
      <c r="H31" s="129"/>
      <c r="I31" s="129"/>
    </row>
    <row r="32" spans="1:17" ht="15.75" thickTop="1">
      <c r="A32" s="57"/>
      <c r="B32" s="57"/>
      <c r="C32" s="57"/>
      <c r="D32" s="57"/>
      <c r="E32" s="57"/>
      <c r="F32" s="57"/>
      <c r="G32" s="57"/>
      <c r="H32" s="57"/>
      <c r="I32" s="57"/>
    </row>
    <row r="33" spans="1:17" ht="15" customHeight="1">
      <c r="A33" s="57"/>
      <c r="B33" s="132" t="s">
        <v>525</v>
      </c>
      <c r="C33" s="60"/>
      <c r="D33" s="133"/>
      <c r="E33" s="133"/>
      <c r="F33" s="60"/>
      <c r="G33" s="60"/>
      <c r="H33" s="516" t="s">
        <v>526</v>
      </c>
      <c r="I33" s="516"/>
      <c r="M33" s="2"/>
      <c r="O33" s="503"/>
      <c r="P33" s="503"/>
      <c r="Q33" s="504"/>
    </row>
    <row r="34" spans="1:17" ht="5.0999999999999996" customHeight="1" thickBot="1">
      <c r="A34" s="57"/>
      <c r="B34" s="57"/>
      <c r="C34" s="57"/>
      <c r="D34" s="57"/>
      <c r="E34" s="57"/>
      <c r="F34" s="57"/>
      <c r="G34" s="57"/>
      <c r="H34" s="57"/>
      <c r="I34" s="57"/>
    </row>
    <row r="35" spans="1:17" s="9" customFormat="1" ht="15" customHeight="1" thickTop="1">
      <c r="A35" s="116"/>
      <c r="B35" s="507" t="s">
        <v>3</v>
      </c>
      <c r="C35" s="508"/>
      <c r="D35" s="510" t="s">
        <v>4</v>
      </c>
      <c r="E35" s="512" t="s">
        <v>5</v>
      </c>
      <c r="F35" s="507" t="s">
        <v>6</v>
      </c>
      <c r="G35" s="507" t="s">
        <v>7</v>
      </c>
      <c r="H35" s="530" t="s">
        <v>90</v>
      </c>
      <c r="I35" s="530"/>
      <c r="K35" s="12"/>
      <c r="L35" s="12"/>
      <c r="M35" s="12"/>
    </row>
    <row r="36" spans="1:17" s="9" customFormat="1" ht="15" customHeight="1">
      <c r="A36" s="116"/>
      <c r="B36" s="527"/>
      <c r="C36" s="509"/>
      <c r="D36" s="511"/>
      <c r="E36" s="513"/>
      <c r="F36" s="527"/>
      <c r="G36" s="527"/>
      <c r="H36" s="134" t="s">
        <v>6</v>
      </c>
      <c r="I36" s="67" t="s">
        <v>7</v>
      </c>
      <c r="K36" s="12"/>
      <c r="L36" s="12"/>
      <c r="M36" s="12"/>
    </row>
    <row r="37" spans="1:17" ht="15" customHeight="1">
      <c r="A37" s="57"/>
      <c r="B37" s="135" t="s">
        <v>8</v>
      </c>
      <c r="C37" s="106"/>
      <c r="D37" s="104"/>
      <c r="E37" s="136"/>
      <c r="F37" s="618"/>
      <c r="G37" s="618"/>
      <c r="H37" s="72"/>
      <c r="I37" s="72"/>
    </row>
    <row r="38" spans="1:17" ht="15" customHeight="1">
      <c r="A38" s="57"/>
      <c r="B38" s="135" t="s">
        <v>68</v>
      </c>
      <c r="C38" s="106">
        <v>15</v>
      </c>
      <c r="D38" s="104"/>
      <c r="E38" s="136" t="s">
        <v>93</v>
      </c>
      <c r="F38" s="619"/>
      <c r="G38" s="619">
        <f>'[1]P7.6B'!H15</f>
        <v>896</v>
      </c>
      <c r="H38" s="77"/>
      <c r="I38" s="77">
        <f>G38</f>
        <v>896</v>
      </c>
    </row>
    <row r="39" spans="1:17" ht="15" customHeight="1">
      <c r="A39" s="57"/>
      <c r="B39" s="138"/>
      <c r="C39" s="106">
        <v>15</v>
      </c>
      <c r="D39" s="104"/>
      <c r="E39" s="136" t="s">
        <v>93</v>
      </c>
      <c r="F39" s="619"/>
      <c r="G39" s="619">
        <f>'[1]P7.6B'!H21</f>
        <v>1136</v>
      </c>
      <c r="H39" s="77"/>
      <c r="I39" s="77">
        <f>I38+G39</f>
        <v>2032</v>
      </c>
    </row>
    <row r="40" spans="1:17" ht="15" customHeight="1">
      <c r="A40" s="57"/>
      <c r="B40" s="139"/>
      <c r="C40" s="106">
        <v>16</v>
      </c>
      <c r="D40" s="104"/>
      <c r="E40" s="136" t="s">
        <v>93</v>
      </c>
      <c r="F40" s="619"/>
      <c r="G40" s="619">
        <f>'[1]P7.6B'!H30</f>
        <v>736</v>
      </c>
      <c r="H40" s="77"/>
      <c r="I40" s="77">
        <f t="shared" ref="I40:I43" si="1">I39+G40</f>
        <v>2768</v>
      </c>
    </row>
    <row r="41" spans="1:17" ht="15" customHeight="1">
      <c r="A41" s="57"/>
      <c r="B41" s="139"/>
      <c r="C41" s="106">
        <v>30</v>
      </c>
      <c r="D41" s="104"/>
      <c r="E41" s="136" t="s">
        <v>94</v>
      </c>
      <c r="F41" s="619"/>
      <c r="G41" s="619">
        <f>'[1]P7.6B'!H53</f>
        <v>772</v>
      </c>
      <c r="H41" s="77"/>
      <c r="I41" s="77">
        <f t="shared" si="1"/>
        <v>3540</v>
      </c>
    </row>
    <row r="42" spans="1:17" ht="15" customHeight="1">
      <c r="A42" s="57"/>
      <c r="B42" s="139"/>
      <c r="C42" s="106">
        <v>30</v>
      </c>
      <c r="D42" s="104"/>
      <c r="E42" s="136" t="s">
        <v>94</v>
      </c>
      <c r="F42" s="619"/>
      <c r="G42" s="619">
        <f>'[1]P7.6B'!H59</f>
        <v>912</v>
      </c>
      <c r="H42" s="77"/>
      <c r="I42" s="77">
        <f t="shared" si="1"/>
        <v>4452</v>
      </c>
    </row>
    <row r="43" spans="1:17" ht="15" customHeight="1">
      <c r="A43" s="57"/>
      <c r="B43" s="139"/>
      <c r="C43" s="106">
        <v>30</v>
      </c>
      <c r="D43" s="104"/>
      <c r="E43" s="136" t="s">
        <v>94</v>
      </c>
      <c r="F43" s="619"/>
      <c r="G43" s="619">
        <f>'[1]P7.6B'!H64</f>
        <v>1340</v>
      </c>
      <c r="H43" s="77"/>
      <c r="I43" s="77">
        <f t="shared" si="1"/>
        <v>5792</v>
      </c>
    </row>
    <row r="44" spans="1:17" ht="15" customHeight="1" thickBot="1">
      <c r="A44" s="57"/>
      <c r="B44" s="125"/>
      <c r="C44" s="126"/>
      <c r="D44" s="126"/>
      <c r="E44" s="141"/>
      <c r="F44" s="620"/>
      <c r="G44" s="620"/>
      <c r="H44" s="129"/>
      <c r="I44" s="129"/>
    </row>
    <row r="45" spans="1:17" ht="15.75" thickTop="1">
      <c r="A45" s="57"/>
      <c r="B45" s="57"/>
      <c r="C45" s="57"/>
      <c r="D45" s="57"/>
      <c r="E45" s="57"/>
      <c r="F45" s="57"/>
      <c r="G45" s="57"/>
      <c r="H45" s="57"/>
      <c r="I45" s="57"/>
    </row>
    <row r="46" spans="1:17">
      <c r="A46" s="57"/>
      <c r="B46" s="57"/>
      <c r="C46" s="57"/>
      <c r="D46" s="57"/>
      <c r="E46" s="57"/>
      <c r="F46" s="57"/>
      <c r="G46" s="57"/>
      <c r="H46" s="57"/>
      <c r="I46" s="57"/>
    </row>
    <row r="47" spans="1:17">
      <c r="A47" s="56" t="s">
        <v>88</v>
      </c>
      <c r="B47" s="57"/>
      <c r="C47" s="57"/>
      <c r="D47" s="114"/>
      <c r="E47" s="57"/>
      <c r="F47" s="57"/>
      <c r="G47" s="131"/>
      <c r="H47" s="131"/>
      <c r="I47" s="57"/>
    </row>
    <row r="48" spans="1:17">
      <c r="A48" s="56"/>
      <c r="B48" s="57"/>
      <c r="C48" s="57"/>
      <c r="D48" s="114"/>
      <c r="E48" s="57"/>
      <c r="F48" s="57"/>
      <c r="G48" s="131"/>
      <c r="H48" s="131"/>
      <c r="I48" s="57"/>
    </row>
    <row r="49" spans="1:16">
      <c r="A49" s="57"/>
      <c r="B49" s="506" t="s">
        <v>89</v>
      </c>
      <c r="C49" s="506"/>
      <c r="D49" s="506"/>
      <c r="E49" s="506"/>
      <c r="F49" s="506"/>
      <c r="G49" s="506"/>
      <c r="H49" s="506"/>
      <c r="I49" s="506"/>
    </row>
    <row r="50" spans="1:16">
      <c r="A50" s="57"/>
      <c r="B50" s="132" t="s">
        <v>527</v>
      </c>
      <c r="C50" s="60"/>
      <c r="D50" s="133"/>
      <c r="E50" s="133"/>
      <c r="F50" s="60"/>
      <c r="G50" s="60"/>
      <c r="H50" s="516" t="s">
        <v>528</v>
      </c>
      <c r="I50" s="516"/>
      <c r="L50" s="2"/>
      <c r="M50" s="6"/>
      <c r="N50" s="503"/>
      <c r="O50" s="503"/>
      <c r="P50" s="504"/>
    </row>
    <row r="51" spans="1:16" ht="15.75" thickBot="1">
      <c r="A51" s="57"/>
      <c r="B51" s="57"/>
      <c r="C51" s="57"/>
      <c r="D51" s="57"/>
      <c r="E51" s="57"/>
      <c r="F51" s="57"/>
      <c r="G51" s="57"/>
      <c r="H51" s="57"/>
      <c r="I51" s="57"/>
    </row>
    <row r="52" spans="1:16" ht="15.75" thickTop="1">
      <c r="A52" s="57"/>
      <c r="B52" s="507" t="s">
        <v>3</v>
      </c>
      <c r="C52" s="508"/>
      <c r="D52" s="510" t="s">
        <v>4</v>
      </c>
      <c r="E52" s="512" t="s">
        <v>5</v>
      </c>
      <c r="F52" s="507" t="s">
        <v>6</v>
      </c>
      <c r="G52" s="507" t="s">
        <v>7</v>
      </c>
      <c r="H52" s="530" t="s">
        <v>90</v>
      </c>
      <c r="I52" s="530"/>
    </row>
    <row r="53" spans="1:16">
      <c r="A53" s="57"/>
      <c r="B53" s="527"/>
      <c r="C53" s="509"/>
      <c r="D53" s="511"/>
      <c r="E53" s="513"/>
      <c r="F53" s="527"/>
      <c r="G53" s="527"/>
      <c r="H53" s="134" t="s">
        <v>6</v>
      </c>
      <c r="I53" s="67" t="s">
        <v>7</v>
      </c>
    </row>
    <row r="54" spans="1:16" ht="30">
      <c r="A54" s="57"/>
      <c r="B54" s="135" t="s">
        <v>8</v>
      </c>
      <c r="C54" s="106"/>
      <c r="D54" s="104"/>
      <c r="E54" s="136"/>
      <c r="F54" s="618"/>
      <c r="G54" s="618"/>
      <c r="H54" s="72"/>
      <c r="I54" s="72"/>
    </row>
    <row r="55" spans="1:16">
      <c r="A55" s="57"/>
      <c r="B55" s="135" t="s">
        <v>68</v>
      </c>
      <c r="C55" s="106">
        <v>1</v>
      </c>
      <c r="D55" s="104"/>
      <c r="E55" s="136" t="s">
        <v>93</v>
      </c>
      <c r="F55" s="619"/>
      <c r="G55" s="619">
        <f>'[1]P7.6B'!H9</f>
        <v>6000</v>
      </c>
      <c r="H55" s="77"/>
      <c r="I55" s="77">
        <f>G55</f>
        <v>6000</v>
      </c>
    </row>
    <row r="56" spans="1:16">
      <c r="A56" s="57"/>
      <c r="B56" s="137"/>
      <c r="C56" s="106">
        <v>15</v>
      </c>
      <c r="D56" s="104"/>
      <c r="E56" s="136" t="s">
        <v>93</v>
      </c>
      <c r="F56" s="619"/>
      <c r="G56" s="619">
        <f>'[1]P7.6B'!H14</f>
        <v>11200</v>
      </c>
      <c r="H56" s="77"/>
      <c r="I56" s="77">
        <f>I55+G56</f>
        <v>17200</v>
      </c>
    </row>
    <row r="57" spans="1:16">
      <c r="A57" s="57"/>
      <c r="B57" s="137"/>
      <c r="C57" s="106">
        <v>15</v>
      </c>
      <c r="D57" s="104"/>
      <c r="E57" s="136" t="s">
        <v>93</v>
      </c>
      <c r="F57" s="619"/>
      <c r="G57" s="619">
        <f>'[1]P7.6B'!H20</f>
        <v>14200</v>
      </c>
      <c r="H57" s="77"/>
      <c r="I57" s="77">
        <f t="shared" ref="I57:I62" si="2">I56+G57</f>
        <v>31400</v>
      </c>
    </row>
    <row r="58" spans="1:16">
      <c r="A58" s="57"/>
      <c r="B58" s="137"/>
      <c r="C58" s="106">
        <v>16</v>
      </c>
      <c r="D58" s="104"/>
      <c r="E58" s="136" t="s">
        <v>93</v>
      </c>
      <c r="F58" s="619"/>
      <c r="G58" s="619">
        <f>'[1]P7.6B'!H29</f>
        <v>9200</v>
      </c>
      <c r="H58" s="77"/>
      <c r="I58" s="77">
        <f t="shared" si="2"/>
        <v>40600</v>
      </c>
    </row>
    <row r="59" spans="1:16">
      <c r="A59" s="57"/>
      <c r="B59" s="138"/>
      <c r="C59" s="106">
        <v>17</v>
      </c>
      <c r="D59" s="104"/>
      <c r="E59" s="136" t="s">
        <v>93</v>
      </c>
      <c r="F59" s="619"/>
      <c r="G59" s="619">
        <f>'[1]P7.6B'!H35</f>
        <v>9800</v>
      </c>
      <c r="H59" s="77"/>
      <c r="I59" s="77">
        <f t="shared" si="2"/>
        <v>50400</v>
      </c>
    </row>
    <row r="60" spans="1:16">
      <c r="A60" s="57"/>
      <c r="B60" s="139"/>
      <c r="C60" s="106">
        <v>30</v>
      </c>
      <c r="D60" s="104"/>
      <c r="E60" s="136" t="s">
        <v>94</v>
      </c>
      <c r="F60" s="619"/>
      <c r="G60" s="619">
        <f>'[1]P7.6B'!H52</f>
        <v>9650</v>
      </c>
      <c r="H60" s="77"/>
      <c r="I60" s="77">
        <f t="shared" si="2"/>
        <v>60050</v>
      </c>
    </row>
    <row r="61" spans="1:16">
      <c r="A61" s="57"/>
      <c r="B61" s="139"/>
      <c r="C61" s="106">
        <v>30</v>
      </c>
      <c r="D61" s="104"/>
      <c r="E61" s="136" t="s">
        <v>94</v>
      </c>
      <c r="F61" s="619"/>
      <c r="G61" s="619">
        <f>'[1]P7.6B'!H58</f>
        <v>11400</v>
      </c>
      <c r="H61" s="77"/>
      <c r="I61" s="77">
        <f t="shared" si="2"/>
        <v>71450</v>
      </c>
    </row>
    <row r="62" spans="1:16">
      <c r="A62" s="57"/>
      <c r="B62" s="139"/>
      <c r="C62" s="106">
        <v>30</v>
      </c>
      <c r="D62" s="104"/>
      <c r="E62" s="136" t="s">
        <v>94</v>
      </c>
      <c r="F62" s="619"/>
      <c r="G62" s="619">
        <f>'[1]P7.6B'!H63</f>
        <v>16750</v>
      </c>
      <c r="H62" s="77"/>
      <c r="I62" s="77">
        <f t="shared" si="2"/>
        <v>88200</v>
      </c>
    </row>
    <row r="63" spans="1:16" ht="15.75" thickBot="1">
      <c r="A63" s="57"/>
      <c r="B63" s="125"/>
      <c r="C63" s="126"/>
      <c r="D63" s="126"/>
      <c r="E63" s="141"/>
      <c r="F63" s="620"/>
      <c r="G63" s="620"/>
      <c r="H63" s="129"/>
      <c r="I63" s="129"/>
    </row>
    <row r="64" spans="1:16" ht="15.75" thickTop="1">
      <c r="A64" s="57"/>
      <c r="B64" s="57"/>
      <c r="C64" s="57"/>
      <c r="D64" s="57"/>
      <c r="E64" s="57"/>
      <c r="F64" s="57"/>
      <c r="G64" s="57"/>
      <c r="H64" s="57"/>
      <c r="I64" s="57"/>
    </row>
    <row r="65" spans="1:16">
      <c r="A65" s="57"/>
      <c r="B65" s="132" t="s">
        <v>529</v>
      </c>
      <c r="C65" s="60"/>
      <c r="D65" s="621"/>
      <c r="E65" s="133"/>
      <c r="F65" s="60"/>
      <c r="G65" s="60"/>
      <c r="H65" s="516" t="s">
        <v>530</v>
      </c>
      <c r="I65" s="516"/>
      <c r="L65" s="2"/>
      <c r="M65" s="6"/>
      <c r="N65" s="503"/>
      <c r="O65" s="503"/>
      <c r="P65" s="504"/>
    </row>
    <row r="66" spans="1:16" ht="15.75" thickBot="1">
      <c r="A66" s="57"/>
      <c r="B66" s="57"/>
      <c r="C66" s="57"/>
      <c r="D66" s="57"/>
      <c r="E66" s="57"/>
      <c r="F66" s="57"/>
      <c r="G66" s="57"/>
      <c r="H66" s="57"/>
      <c r="I66" s="57"/>
    </row>
    <row r="67" spans="1:16" ht="15.75" thickTop="1">
      <c r="A67" s="57"/>
      <c r="B67" s="507" t="s">
        <v>3</v>
      </c>
      <c r="C67" s="508"/>
      <c r="D67" s="510" t="s">
        <v>4</v>
      </c>
      <c r="E67" s="512" t="s">
        <v>5</v>
      </c>
      <c r="F67" s="507" t="s">
        <v>6</v>
      </c>
      <c r="G67" s="507" t="s">
        <v>7</v>
      </c>
      <c r="H67" s="530" t="s">
        <v>90</v>
      </c>
      <c r="I67" s="530"/>
    </row>
    <row r="68" spans="1:16">
      <c r="A68" s="57"/>
      <c r="B68" s="527"/>
      <c r="C68" s="509"/>
      <c r="D68" s="511"/>
      <c r="E68" s="513"/>
      <c r="F68" s="527"/>
      <c r="G68" s="527"/>
      <c r="H68" s="134" t="s">
        <v>6</v>
      </c>
      <c r="I68" s="67" t="s">
        <v>7</v>
      </c>
    </row>
    <row r="69" spans="1:16" ht="30">
      <c r="A69" s="57"/>
      <c r="B69" s="135" t="s">
        <v>8</v>
      </c>
      <c r="C69" s="106"/>
      <c r="D69" s="104"/>
      <c r="E69" s="136"/>
      <c r="F69" s="618"/>
      <c r="G69" s="618"/>
      <c r="H69" s="72"/>
      <c r="I69" s="72"/>
    </row>
    <row r="70" spans="1:16">
      <c r="A70" s="57"/>
      <c r="B70" s="135" t="s">
        <v>68</v>
      </c>
      <c r="C70" s="106">
        <v>15</v>
      </c>
      <c r="D70" s="104"/>
      <c r="E70" s="136" t="s">
        <v>93</v>
      </c>
      <c r="F70" s="619">
        <f>'[1]P7.6B'!G18</f>
        <v>460.08</v>
      </c>
      <c r="G70" s="619"/>
      <c r="H70" s="77">
        <f>F70</f>
        <v>460.08</v>
      </c>
      <c r="I70" s="72"/>
    </row>
    <row r="71" spans="1:16">
      <c r="A71" s="57"/>
      <c r="B71" s="138"/>
      <c r="C71" s="106">
        <v>19</v>
      </c>
      <c r="D71" s="104"/>
      <c r="E71" s="136" t="s">
        <v>94</v>
      </c>
      <c r="F71" s="619">
        <f>'[1]P7.6B'!G41</f>
        <v>397.44</v>
      </c>
      <c r="G71" s="619"/>
      <c r="H71" s="77">
        <f>H70+F71</f>
        <v>857.52</v>
      </c>
      <c r="I71" s="72"/>
    </row>
    <row r="72" spans="1:16">
      <c r="A72" s="57"/>
      <c r="B72" s="139"/>
      <c r="C72" s="622">
        <v>30</v>
      </c>
      <c r="D72" s="623"/>
      <c r="E72" s="624" t="s">
        <v>94</v>
      </c>
      <c r="F72" s="625">
        <f>'[1]P7.6B'!G56</f>
        <v>369.36</v>
      </c>
      <c r="G72" s="625"/>
      <c r="H72" s="77">
        <f>H71+F72</f>
        <v>1226.8800000000001</v>
      </c>
      <c r="I72" s="243"/>
    </row>
    <row r="73" spans="1:16" ht="15.75" thickBot="1">
      <c r="A73" s="57"/>
      <c r="B73" s="125"/>
      <c r="C73" s="126"/>
      <c r="D73" s="126"/>
      <c r="E73" s="141"/>
      <c r="F73" s="620"/>
      <c r="G73" s="620"/>
      <c r="H73" s="129"/>
      <c r="I73" s="129"/>
    </row>
    <row r="74" spans="1:16" ht="15.75" thickTop="1">
      <c r="A74" s="57"/>
      <c r="B74" s="57"/>
      <c r="C74" s="57"/>
      <c r="D74" s="57"/>
      <c r="E74" s="57"/>
      <c r="F74" s="57"/>
      <c r="G74" s="57"/>
      <c r="H74" s="57"/>
      <c r="I74" s="57"/>
    </row>
    <row r="75" spans="1:16">
      <c r="A75" s="57"/>
      <c r="B75" s="57" t="s">
        <v>531</v>
      </c>
      <c r="C75" s="57"/>
      <c r="D75" s="57"/>
      <c r="E75" s="57"/>
      <c r="F75" s="57"/>
      <c r="G75" s="57"/>
      <c r="H75" s="57"/>
      <c r="I75" s="57"/>
    </row>
    <row r="76" spans="1:16">
      <c r="A76" s="57"/>
      <c r="B76" s="57"/>
      <c r="C76" s="57"/>
      <c r="D76" s="57"/>
      <c r="E76" s="57"/>
      <c r="F76" s="57"/>
      <c r="G76" s="57"/>
      <c r="H76" s="57"/>
      <c r="I76" s="57"/>
    </row>
    <row r="77" spans="1:16">
      <c r="A77" s="602"/>
      <c r="B77" s="602"/>
      <c r="C77" s="602"/>
      <c r="D77" s="602"/>
      <c r="E77" s="602"/>
      <c r="F77" s="602"/>
      <c r="G77" s="602"/>
      <c r="H77" s="602"/>
      <c r="I77" s="602"/>
    </row>
    <row r="78" spans="1:16">
      <c r="A78" s="602"/>
      <c r="B78" s="602"/>
      <c r="C78" s="602"/>
      <c r="D78" s="602"/>
      <c r="E78" s="602"/>
      <c r="F78" s="602"/>
      <c r="G78" s="602"/>
      <c r="H78" s="602"/>
      <c r="I78" s="602"/>
    </row>
  </sheetData>
  <mergeCells count="42">
    <mergeCell ref="B3:I3"/>
    <mergeCell ref="H4:I4"/>
    <mergeCell ref="N4:P4"/>
    <mergeCell ref="B6:C7"/>
    <mergeCell ref="D6:D7"/>
    <mergeCell ref="E6:E7"/>
    <mergeCell ref="F6:F7"/>
    <mergeCell ref="G6:G7"/>
    <mergeCell ref="H6:I6"/>
    <mergeCell ref="H19:I19"/>
    <mergeCell ref="O19:Q19"/>
    <mergeCell ref="B21:C22"/>
    <mergeCell ref="D21:D22"/>
    <mergeCell ref="E21:E22"/>
    <mergeCell ref="F21:F22"/>
    <mergeCell ref="G21:G22"/>
    <mergeCell ref="H21:I21"/>
    <mergeCell ref="H33:I33"/>
    <mergeCell ref="O33:Q33"/>
    <mergeCell ref="B35:C36"/>
    <mergeCell ref="D35:D36"/>
    <mergeCell ref="E35:E36"/>
    <mergeCell ref="F35:F36"/>
    <mergeCell ref="G35:G36"/>
    <mergeCell ref="H35:I35"/>
    <mergeCell ref="B49:I49"/>
    <mergeCell ref="H50:I50"/>
    <mergeCell ref="N50:P50"/>
    <mergeCell ref="B52:C53"/>
    <mergeCell ref="D52:D53"/>
    <mergeCell ref="E52:E53"/>
    <mergeCell ref="F52:F53"/>
    <mergeCell ref="G52:G53"/>
    <mergeCell ref="H52:I52"/>
    <mergeCell ref="H65:I65"/>
    <mergeCell ref="N65:P65"/>
    <mergeCell ref="B67:C68"/>
    <mergeCell ref="D67:D68"/>
    <mergeCell ref="E67:E68"/>
    <mergeCell ref="F67:F68"/>
    <mergeCell ref="G67:G68"/>
    <mergeCell ref="H67:I6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76132-919B-4614-965F-1107A37F19A8}">
  <dimension ref="A1:P73"/>
  <sheetViews>
    <sheetView topLeftCell="A47" workbookViewId="0">
      <selection activeCell="M14" sqref="M14"/>
    </sheetView>
  </sheetViews>
  <sheetFormatPr defaultColWidth="10.28515625" defaultRowHeight="15"/>
  <cols>
    <col min="1" max="1" width="1.7109375" style="57" customWidth="1"/>
    <col min="2" max="2" width="2.7109375" style="57" customWidth="1"/>
    <col min="3" max="3" width="4.7109375" style="57" customWidth="1"/>
    <col min="4" max="4" width="2.7109375" style="57" customWidth="1"/>
    <col min="5" max="5" width="50.140625" style="57" customWidth="1"/>
    <col min="6" max="6" width="5.28515625" style="57" customWidth="1"/>
    <col min="7" max="8" width="14.42578125" style="57" customWidth="1"/>
    <col min="9" max="9" width="2.7109375" style="57" customWidth="1"/>
    <col min="10" max="10" width="1.7109375" style="57" customWidth="1"/>
    <col min="11" max="16384" width="10.28515625" style="57"/>
  </cols>
  <sheetData>
    <row r="1" spans="1:16" ht="15" customHeight="1">
      <c r="A1" s="56" t="s">
        <v>96</v>
      </c>
      <c r="C1" s="58"/>
      <c r="D1" s="58"/>
      <c r="E1" s="58"/>
      <c r="F1" s="58"/>
      <c r="G1" s="58"/>
      <c r="H1" s="58"/>
    </row>
    <row r="2" spans="1:16" ht="15" customHeight="1">
      <c r="B2" s="59"/>
      <c r="C2" s="58"/>
      <c r="D2" s="58"/>
      <c r="E2" s="58"/>
      <c r="F2" s="58"/>
      <c r="G2" s="58"/>
      <c r="H2" s="58"/>
    </row>
    <row r="3" spans="1:16" ht="15" customHeight="1">
      <c r="B3" s="60"/>
      <c r="C3" s="505" t="s">
        <v>1</v>
      </c>
      <c r="D3" s="505"/>
      <c r="E3" s="505"/>
      <c r="F3" s="505"/>
      <c r="G3" s="505"/>
      <c r="H3" s="62" t="s">
        <v>97</v>
      </c>
      <c r="I3" s="63"/>
      <c r="N3" s="506"/>
      <c r="O3" s="506"/>
      <c r="P3" s="506"/>
    </row>
    <row r="4" spans="1:16" ht="5.0999999999999996" customHeight="1" thickBot="1">
      <c r="B4" s="64"/>
      <c r="I4" s="64"/>
    </row>
    <row r="5" spans="1:16" ht="15" customHeight="1" thickTop="1">
      <c r="C5" s="507" t="s">
        <v>3</v>
      </c>
      <c r="D5" s="508"/>
      <c r="E5" s="510" t="s">
        <v>4</v>
      </c>
      <c r="F5" s="512" t="s">
        <v>5</v>
      </c>
      <c r="G5" s="514" t="s">
        <v>98</v>
      </c>
      <c r="H5" s="514" t="s">
        <v>99</v>
      </c>
      <c r="I5" s="65"/>
    </row>
    <row r="6" spans="1:16" ht="15" customHeight="1">
      <c r="B6" s="66"/>
      <c r="C6" s="509"/>
      <c r="D6" s="509"/>
      <c r="E6" s="511"/>
      <c r="F6" s="513"/>
      <c r="G6" s="515"/>
      <c r="H6" s="515"/>
    </row>
    <row r="7" spans="1:16">
      <c r="B7" s="68">
        <v>1</v>
      </c>
      <c r="C7" s="69" t="s">
        <v>8</v>
      </c>
      <c r="D7" s="70"/>
      <c r="F7" s="71"/>
      <c r="G7" s="72"/>
      <c r="H7" s="72"/>
      <c r="I7" s="73"/>
      <c r="L7" s="59"/>
    </row>
    <row r="8" spans="1:16" ht="15" customHeight="1">
      <c r="B8" s="68">
        <v>2</v>
      </c>
      <c r="C8" s="74" t="s">
        <v>100</v>
      </c>
      <c r="D8" s="75">
        <v>2</v>
      </c>
      <c r="E8" s="73" t="s">
        <v>101</v>
      </c>
      <c r="F8" s="76">
        <v>501</v>
      </c>
      <c r="G8" s="77">
        <v>2400</v>
      </c>
      <c r="H8" s="77"/>
      <c r="I8" s="73"/>
    </row>
    <row r="9" spans="1:16" ht="15" customHeight="1">
      <c r="B9" s="68">
        <v>3</v>
      </c>
      <c r="C9" s="78"/>
      <c r="D9" s="70"/>
      <c r="E9" s="79" t="s">
        <v>102</v>
      </c>
      <c r="F9" s="76">
        <v>502</v>
      </c>
      <c r="G9" s="77">
        <v>200</v>
      </c>
      <c r="H9" s="77"/>
      <c r="I9" s="73"/>
    </row>
    <row r="10" spans="1:16" ht="20.100000000000001" customHeight="1">
      <c r="B10" s="68">
        <v>4</v>
      </c>
      <c r="C10" s="78"/>
      <c r="D10" s="70"/>
      <c r="E10" s="54" t="s">
        <v>103</v>
      </c>
      <c r="F10" s="80" t="s">
        <v>104</v>
      </c>
      <c r="G10" s="77"/>
      <c r="H10" s="77">
        <v>2600</v>
      </c>
      <c r="I10" s="73"/>
    </row>
    <row r="11" spans="1:16" ht="15" customHeight="1">
      <c r="B11" s="68">
        <v>5</v>
      </c>
      <c r="C11" s="78"/>
      <c r="D11" s="70"/>
      <c r="E11" s="81" t="s">
        <v>105</v>
      </c>
      <c r="F11" s="71"/>
      <c r="G11" s="77"/>
      <c r="H11" s="77"/>
      <c r="I11" s="73"/>
    </row>
    <row r="12" spans="1:16" ht="15" customHeight="1">
      <c r="B12" s="68">
        <v>6</v>
      </c>
      <c r="C12" s="82"/>
      <c r="D12" s="83"/>
      <c r="E12" s="84" t="s">
        <v>106</v>
      </c>
      <c r="F12" s="71"/>
      <c r="G12" s="77"/>
      <c r="H12" s="77"/>
      <c r="I12" s="73"/>
    </row>
    <row r="13" spans="1:16" ht="15" customHeight="1">
      <c r="B13" s="68">
        <v>7</v>
      </c>
      <c r="C13" s="82"/>
      <c r="D13" s="83"/>
      <c r="F13" s="71"/>
      <c r="G13" s="77"/>
      <c r="H13" s="77"/>
      <c r="I13" s="73"/>
    </row>
    <row r="14" spans="1:16" ht="15" customHeight="1">
      <c r="B14" s="68">
        <v>8</v>
      </c>
      <c r="C14" s="82"/>
      <c r="D14" s="70">
        <v>8</v>
      </c>
      <c r="E14" s="79" t="s">
        <v>101</v>
      </c>
      <c r="F14" s="76">
        <v>501</v>
      </c>
      <c r="G14" s="77">
        <v>1500</v>
      </c>
      <c r="H14" s="77"/>
      <c r="I14" s="73"/>
    </row>
    <row r="15" spans="1:16" ht="20.100000000000001" customHeight="1">
      <c r="B15" s="68">
        <v>9</v>
      </c>
      <c r="C15" s="82"/>
      <c r="D15" s="70"/>
      <c r="E15" s="54" t="s">
        <v>107</v>
      </c>
      <c r="F15" s="80" t="s">
        <v>104</v>
      </c>
      <c r="G15" s="77"/>
      <c r="H15" s="77">
        <v>1500</v>
      </c>
      <c r="I15" s="73"/>
    </row>
    <row r="16" spans="1:16" ht="15" customHeight="1">
      <c r="B16" s="68">
        <v>10</v>
      </c>
      <c r="C16" s="82"/>
      <c r="D16" s="75"/>
      <c r="E16" s="85" t="s">
        <v>108</v>
      </c>
      <c r="F16" s="86"/>
      <c r="G16" s="87"/>
      <c r="H16" s="77"/>
      <c r="I16" s="73"/>
    </row>
    <row r="17" spans="2:9" ht="15" customHeight="1">
      <c r="B17" s="68">
        <v>11</v>
      </c>
      <c r="C17" s="82"/>
      <c r="D17" s="75"/>
      <c r="E17" s="88" t="s">
        <v>109</v>
      </c>
      <c r="F17" s="76"/>
      <c r="G17" s="89"/>
      <c r="H17" s="89"/>
      <c r="I17" s="73"/>
    </row>
    <row r="18" spans="2:9" ht="15" customHeight="1">
      <c r="B18" s="68">
        <v>12</v>
      </c>
      <c r="C18" s="82"/>
      <c r="D18" s="75"/>
      <c r="E18" s="90"/>
      <c r="F18" s="91"/>
      <c r="G18" s="89"/>
      <c r="H18" s="89"/>
      <c r="I18" s="73"/>
    </row>
    <row r="19" spans="2:9" ht="20.100000000000001" customHeight="1">
      <c r="B19" s="68">
        <v>13</v>
      </c>
      <c r="C19" s="82"/>
      <c r="D19" s="70">
        <v>9</v>
      </c>
      <c r="E19" s="92" t="s">
        <v>103</v>
      </c>
      <c r="F19" s="80" t="s">
        <v>104</v>
      </c>
      <c r="G19" s="77">
        <v>250</v>
      </c>
      <c r="H19" s="77"/>
      <c r="I19" s="73"/>
    </row>
    <row r="20" spans="2:9" ht="15" customHeight="1">
      <c r="B20" s="68">
        <v>14</v>
      </c>
      <c r="C20" s="82"/>
      <c r="D20" s="70"/>
      <c r="E20" s="54" t="s">
        <v>110</v>
      </c>
      <c r="F20" s="76">
        <v>503</v>
      </c>
      <c r="G20" s="77"/>
      <c r="H20" s="77">
        <v>250</v>
      </c>
      <c r="I20" s="73"/>
    </row>
    <row r="21" spans="2:9" ht="15" customHeight="1">
      <c r="B21" s="68">
        <v>15</v>
      </c>
      <c r="C21" s="82"/>
      <c r="D21" s="93"/>
      <c r="E21" s="85" t="s">
        <v>111</v>
      </c>
      <c r="F21" s="91"/>
      <c r="G21" s="77"/>
      <c r="H21" s="77"/>
      <c r="I21" s="73"/>
    </row>
    <row r="22" spans="2:9" ht="15" customHeight="1">
      <c r="B22" s="68">
        <v>16</v>
      </c>
      <c r="C22" s="82"/>
      <c r="D22" s="93"/>
      <c r="E22" s="85" t="s">
        <v>112</v>
      </c>
      <c r="F22" s="76"/>
      <c r="G22" s="77"/>
      <c r="H22" s="77"/>
      <c r="I22" s="73"/>
    </row>
    <row r="23" spans="2:9" ht="15" customHeight="1">
      <c r="B23" s="68">
        <v>17</v>
      </c>
      <c r="C23" s="82"/>
      <c r="D23" s="93"/>
      <c r="E23" s="79" t="s">
        <v>113</v>
      </c>
      <c r="F23" s="76"/>
      <c r="G23" s="77"/>
      <c r="H23" s="77"/>
      <c r="I23" s="73"/>
    </row>
    <row r="24" spans="2:9" ht="15" customHeight="1">
      <c r="B24" s="68">
        <f>B23+1</f>
        <v>18</v>
      </c>
      <c r="C24" s="82"/>
      <c r="D24" s="93"/>
      <c r="E24" s="79"/>
      <c r="F24" s="76"/>
      <c r="G24" s="77"/>
      <c r="H24" s="77"/>
      <c r="I24" s="73"/>
    </row>
    <row r="25" spans="2:9" ht="15" customHeight="1">
      <c r="B25" s="68">
        <f t="shared" ref="B25:B40" si="0">B24+1</f>
        <v>19</v>
      </c>
      <c r="C25" s="82"/>
      <c r="D25" s="93">
        <v>12</v>
      </c>
      <c r="E25" s="79" t="s">
        <v>101</v>
      </c>
      <c r="F25" s="76">
        <v>501</v>
      </c>
      <c r="G25" s="77">
        <v>1400</v>
      </c>
      <c r="H25" s="77"/>
      <c r="I25" s="73"/>
    </row>
    <row r="26" spans="2:9" ht="20.100000000000001" customHeight="1">
      <c r="B26" s="68">
        <f t="shared" si="0"/>
        <v>20</v>
      </c>
      <c r="C26" s="82"/>
      <c r="D26" s="93"/>
      <c r="E26" s="79" t="s">
        <v>114</v>
      </c>
      <c r="F26" s="80" t="s">
        <v>104</v>
      </c>
      <c r="G26" s="77"/>
      <c r="H26" s="77">
        <v>1400</v>
      </c>
      <c r="I26" s="73"/>
    </row>
    <row r="27" spans="2:9" ht="15" customHeight="1">
      <c r="B27" s="68">
        <f t="shared" si="0"/>
        <v>21</v>
      </c>
      <c r="C27" s="82"/>
      <c r="D27" s="93"/>
      <c r="E27" s="85" t="s">
        <v>115</v>
      </c>
      <c r="F27" s="76"/>
      <c r="G27" s="77"/>
      <c r="H27" s="77"/>
      <c r="I27" s="73"/>
    </row>
    <row r="28" spans="2:9" ht="15" customHeight="1">
      <c r="B28" s="68">
        <f t="shared" si="0"/>
        <v>22</v>
      </c>
      <c r="C28" s="82"/>
      <c r="D28" s="93"/>
      <c r="E28" s="85" t="s">
        <v>116</v>
      </c>
      <c r="F28" s="76"/>
      <c r="G28" s="77"/>
      <c r="H28" s="77"/>
      <c r="I28" s="73"/>
    </row>
    <row r="29" spans="2:9" ht="15" customHeight="1">
      <c r="B29" s="68">
        <f t="shared" si="0"/>
        <v>23</v>
      </c>
      <c r="C29" s="82"/>
      <c r="D29" s="93"/>
      <c r="E29" s="79"/>
      <c r="F29" s="91"/>
      <c r="G29" s="77"/>
      <c r="H29" s="77"/>
      <c r="I29" s="73"/>
    </row>
    <row r="30" spans="2:9" ht="20.100000000000001" customHeight="1">
      <c r="B30" s="68">
        <f t="shared" si="0"/>
        <v>24</v>
      </c>
      <c r="C30" s="82"/>
      <c r="D30" s="93">
        <v>17</v>
      </c>
      <c r="E30" s="79" t="s">
        <v>107</v>
      </c>
      <c r="F30" s="80" t="s">
        <v>104</v>
      </c>
      <c r="G30" s="77">
        <v>1500</v>
      </c>
      <c r="H30" s="77"/>
      <c r="I30" s="73"/>
    </row>
    <row r="31" spans="2:9" ht="15" customHeight="1">
      <c r="B31" s="68">
        <f t="shared" si="0"/>
        <v>25</v>
      </c>
      <c r="C31" s="82"/>
      <c r="D31" s="93"/>
      <c r="E31" s="94" t="s">
        <v>117</v>
      </c>
      <c r="F31" s="76">
        <v>504</v>
      </c>
      <c r="G31" s="77"/>
      <c r="H31" s="77">
        <v>15</v>
      </c>
      <c r="I31" s="73"/>
    </row>
    <row r="32" spans="2:9" ht="15" customHeight="1">
      <c r="B32" s="68">
        <f t="shared" si="0"/>
        <v>26</v>
      </c>
      <c r="C32" s="82"/>
      <c r="D32" s="93"/>
      <c r="E32" s="54" t="s">
        <v>118</v>
      </c>
      <c r="F32" s="76">
        <v>101</v>
      </c>
      <c r="G32" s="77"/>
      <c r="H32" s="77">
        <v>1485</v>
      </c>
      <c r="I32" s="73"/>
    </row>
    <row r="33" spans="1:16" ht="15" customHeight="1">
      <c r="B33" s="68">
        <f t="shared" si="0"/>
        <v>27</v>
      </c>
      <c r="C33" s="82"/>
      <c r="D33" s="93"/>
      <c r="E33" s="85" t="s">
        <v>119</v>
      </c>
      <c r="F33" s="76"/>
      <c r="G33" s="77"/>
      <c r="H33" s="77"/>
      <c r="I33" s="73"/>
    </row>
    <row r="34" spans="1:16" ht="15" customHeight="1">
      <c r="B34" s="68">
        <f t="shared" si="0"/>
        <v>28</v>
      </c>
      <c r="C34" s="82"/>
      <c r="D34" s="93"/>
      <c r="E34" s="85" t="s">
        <v>120</v>
      </c>
      <c r="F34" s="91"/>
      <c r="G34" s="77"/>
      <c r="H34" s="77"/>
      <c r="I34" s="73"/>
    </row>
    <row r="35" spans="1:16" ht="15" customHeight="1">
      <c r="B35" s="68">
        <f t="shared" si="0"/>
        <v>29</v>
      </c>
      <c r="C35" s="82"/>
      <c r="D35" s="93"/>
      <c r="E35" s="79"/>
      <c r="F35" s="91"/>
      <c r="G35" s="77"/>
      <c r="H35" s="77"/>
      <c r="I35" s="73"/>
    </row>
    <row r="36" spans="1:16" ht="15" customHeight="1">
      <c r="B36" s="68">
        <f t="shared" si="0"/>
        <v>30</v>
      </c>
      <c r="C36" s="82"/>
      <c r="D36" s="93">
        <v>22</v>
      </c>
      <c r="E36" s="79" t="s">
        <v>101</v>
      </c>
      <c r="F36" s="76">
        <v>501</v>
      </c>
      <c r="G36" s="77">
        <v>800</v>
      </c>
      <c r="H36" s="77"/>
      <c r="I36" s="73"/>
    </row>
    <row r="37" spans="1:16" ht="20.100000000000001" customHeight="1">
      <c r="B37" s="68">
        <f t="shared" si="0"/>
        <v>31</v>
      </c>
      <c r="C37" s="82"/>
      <c r="D37" s="93"/>
      <c r="E37" s="54" t="s">
        <v>121</v>
      </c>
      <c r="F37" s="80" t="s">
        <v>104</v>
      </c>
      <c r="G37" s="77"/>
      <c r="H37" s="77">
        <v>800</v>
      </c>
      <c r="I37" s="73"/>
    </row>
    <row r="38" spans="1:16" ht="15" customHeight="1">
      <c r="B38" s="68">
        <f t="shared" si="0"/>
        <v>32</v>
      </c>
      <c r="C38" s="82"/>
      <c r="D38" s="93"/>
      <c r="E38" s="85" t="s">
        <v>122</v>
      </c>
      <c r="F38" s="76"/>
      <c r="G38" s="72"/>
      <c r="H38" s="72"/>
      <c r="I38" s="73"/>
    </row>
    <row r="39" spans="1:16" ht="15" customHeight="1">
      <c r="B39" s="68">
        <f t="shared" si="0"/>
        <v>33</v>
      </c>
      <c r="C39" s="82"/>
      <c r="D39" s="93"/>
      <c r="E39" s="85" t="s">
        <v>123</v>
      </c>
      <c r="F39" s="76"/>
      <c r="G39" s="72"/>
      <c r="H39" s="72"/>
      <c r="I39" s="73"/>
    </row>
    <row r="40" spans="1:16" ht="15" customHeight="1" thickBot="1">
      <c r="B40" s="68">
        <f t="shared" si="0"/>
        <v>34</v>
      </c>
      <c r="C40" s="95"/>
      <c r="D40" s="96"/>
      <c r="E40" s="97"/>
      <c r="F40" s="98"/>
      <c r="G40" s="99"/>
      <c r="H40" s="99"/>
      <c r="I40" s="73"/>
    </row>
    <row r="41" spans="1:16" ht="15.75" thickTop="1">
      <c r="B41" s="65"/>
      <c r="H41" s="65"/>
    </row>
    <row r="43" spans="1:16">
      <c r="A43" s="56" t="s">
        <v>124</v>
      </c>
      <c r="C43" s="58"/>
      <c r="D43" s="58"/>
      <c r="E43" s="58"/>
      <c r="F43" s="58"/>
      <c r="G43" s="58"/>
      <c r="H43" s="58"/>
    </row>
    <row r="44" spans="1:16">
      <c r="A44" s="56"/>
      <c r="C44" s="58"/>
      <c r="D44" s="58"/>
      <c r="E44" s="58"/>
      <c r="F44" s="58"/>
      <c r="G44" s="58"/>
      <c r="H44" s="58"/>
    </row>
    <row r="45" spans="1:16">
      <c r="B45" s="60"/>
      <c r="C45" s="505" t="s">
        <v>1</v>
      </c>
      <c r="D45" s="505"/>
      <c r="E45" s="505"/>
      <c r="F45" s="505"/>
      <c r="G45" s="505"/>
      <c r="H45" s="62" t="s">
        <v>125</v>
      </c>
      <c r="I45" s="63"/>
      <c r="N45" s="506"/>
      <c r="O45" s="506"/>
      <c r="P45" s="506"/>
    </row>
    <row r="46" spans="1:16" ht="15.75" thickBot="1">
      <c r="B46" s="64"/>
      <c r="I46" s="64"/>
    </row>
    <row r="47" spans="1:16" ht="15" customHeight="1" thickTop="1">
      <c r="C47" s="507" t="s">
        <v>3</v>
      </c>
      <c r="D47" s="508"/>
      <c r="E47" s="510" t="s">
        <v>4</v>
      </c>
      <c r="F47" s="512" t="s">
        <v>5</v>
      </c>
      <c r="G47" s="514" t="s">
        <v>98</v>
      </c>
      <c r="H47" s="514" t="s">
        <v>99</v>
      </c>
      <c r="I47" s="65"/>
    </row>
    <row r="48" spans="1:16" ht="15" customHeight="1">
      <c r="B48" s="66"/>
      <c r="C48" s="509"/>
      <c r="D48" s="509"/>
      <c r="E48" s="511"/>
      <c r="F48" s="513"/>
      <c r="G48" s="515"/>
      <c r="H48" s="515"/>
    </row>
    <row r="49" spans="2:9">
      <c r="B49" s="68">
        <v>1</v>
      </c>
      <c r="C49" s="69" t="s">
        <v>8</v>
      </c>
      <c r="D49" s="70"/>
      <c r="F49" s="71"/>
      <c r="G49" s="72"/>
      <c r="H49" s="72"/>
      <c r="I49" s="73"/>
    </row>
    <row r="50" spans="2:9" ht="15" customHeight="1">
      <c r="B50" s="68">
        <v>2</v>
      </c>
      <c r="C50" s="74" t="s">
        <v>100</v>
      </c>
      <c r="D50" s="75">
        <v>23</v>
      </c>
      <c r="E50" s="73" t="s">
        <v>101</v>
      </c>
      <c r="F50" s="76">
        <v>501</v>
      </c>
      <c r="G50" s="77">
        <v>2200</v>
      </c>
      <c r="H50" s="77"/>
      <c r="I50" s="73"/>
    </row>
    <row r="51" spans="2:9" ht="15" customHeight="1">
      <c r="B51" s="68">
        <v>3</v>
      </c>
      <c r="C51" s="78"/>
      <c r="D51" s="70"/>
      <c r="E51" s="79" t="s">
        <v>102</v>
      </c>
      <c r="F51" s="91">
        <v>502</v>
      </c>
      <c r="G51" s="77">
        <v>100</v>
      </c>
      <c r="H51" s="77"/>
      <c r="I51" s="73"/>
    </row>
    <row r="52" spans="2:9" ht="20.100000000000001" customHeight="1">
      <c r="B52" s="68">
        <v>4</v>
      </c>
      <c r="C52" s="78"/>
      <c r="D52" s="70"/>
      <c r="E52" s="54" t="s">
        <v>126</v>
      </c>
      <c r="F52" s="80" t="s">
        <v>104</v>
      </c>
      <c r="G52" s="77"/>
      <c r="H52" s="77">
        <v>2300</v>
      </c>
      <c r="I52" s="73"/>
    </row>
    <row r="53" spans="2:9">
      <c r="B53" s="68">
        <v>5</v>
      </c>
      <c r="C53" s="78"/>
      <c r="D53" s="70"/>
      <c r="E53" s="81" t="s">
        <v>127</v>
      </c>
      <c r="F53" s="71"/>
      <c r="G53" s="77"/>
      <c r="H53" s="77"/>
      <c r="I53" s="73"/>
    </row>
    <row r="54" spans="2:9">
      <c r="B54" s="68">
        <v>7</v>
      </c>
      <c r="C54" s="82"/>
      <c r="D54" s="83"/>
      <c r="E54" s="100"/>
      <c r="F54" s="71"/>
      <c r="G54" s="77"/>
      <c r="H54" s="77"/>
      <c r="I54" s="73"/>
    </row>
    <row r="55" spans="2:9" ht="20.100000000000001" customHeight="1">
      <c r="B55" s="68">
        <v>8</v>
      </c>
      <c r="C55" s="82"/>
      <c r="D55" s="70">
        <v>25</v>
      </c>
      <c r="E55" s="79" t="s">
        <v>121</v>
      </c>
      <c r="F55" s="80" t="s">
        <v>104</v>
      </c>
      <c r="G55" s="77">
        <v>150</v>
      </c>
      <c r="H55" s="77"/>
      <c r="I55" s="73"/>
    </row>
    <row r="56" spans="2:9">
      <c r="B56" s="68">
        <v>9</v>
      </c>
      <c r="C56" s="82"/>
      <c r="D56" s="70"/>
      <c r="E56" s="54" t="s">
        <v>110</v>
      </c>
      <c r="F56" s="86">
        <v>503</v>
      </c>
      <c r="G56" s="77"/>
      <c r="H56" s="77">
        <v>150</v>
      </c>
      <c r="I56" s="73"/>
    </row>
    <row r="57" spans="2:9">
      <c r="B57" s="68">
        <v>10</v>
      </c>
      <c r="C57" s="82"/>
      <c r="D57" s="75"/>
      <c r="E57" s="88" t="s">
        <v>128</v>
      </c>
      <c r="F57" s="86"/>
      <c r="G57" s="87"/>
      <c r="H57" s="77"/>
      <c r="I57" s="73"/>
    </row>
    <row r="58" spans="2:9">
      <c r="B58" s="68">
        <v>11</v>
      </c>
      <c r="C58" s="82"/>
      <c r="D58" s="75"/>
      <c r="E58" s="85" t="s">
        <v>129</v>
      </c>
      <c r="F58" s="76"/>
      <c r="G58" s="89"/>
      <c r="H58" s="89"/>
      <c r="I58" s="73"/>
    </row>
    <row r="59" spans="2:9">
      <c r="B59" s="68">
        <v>13</v>
      </c>
      <c r="C59" s="82"/>
      <c r="D59" s="70"/>
      <c r="E59" s="92" t="s">
        <v>130</v>
      </c>
      <c r="F59" s="91"/>
      <c r="G59" s="77"/>
      <c r="H59" s="77"/>
      <c r="I59" s="73"/>
    </row>
    <row r="60" spans="2:9">
      <c r="B60" s="68">
        <f>B59+1</f>
        <v>14</v>
      </c>
      <c r="C60" s="82"/>
      <c r="D60" s="70"/>
      <c r="E60" s="92"/>
      <c r="F60" s="91"/>
      <c r="G60" s="77"/>
      <c r="H60" s="77"/>
      <c r="I60" s="73"/>
    </row>
    <row r="61" spans="2:9" ht="15" customHeight="1">
      <c r="B61" s="68">
        <f t="shared" ref="B61:B71" si="1">B60+1</f>
        <v>15</v>
      </c>
      <c r="C61" s="82"/>
      <c r="D61" s="70">
        <v>27</v>
      </c>
      <c r="E61" s="79" t="s">
        <v>101</v>
      </c>
      <c r="F61" s="76">
        <v>501</v>
      </c>
      <c r="G61" s="77">
        <v>3775</v>
      </c>
      <c r="H61" s="77"/>
      <c r="I61" s="73"/>
    </row>
    <row r="62" spans="2:9" ht="15" customHeight="1">
      <c r="B62" s="68">
        <f t="shared" si="1"/>
        <v>16</v>
      </c>
      <c r="C62" s="82"/>
      <c r="D62" s="93"/>
      <c r="E62" s="79" t="s">
        <v>102</v>
      </c>
      <c r="F62" s="91">
        <v>502</v>
      </c>
      <c r="G62" s="77">
        <v>125</v>
      </c>
      <c r="H62" s="77"/>
      <c r="I62" s="73"/>
    </row>
    <row r="63" spans="2:9" ht="20.100000000000001" customHeight="1">
      <c r="B63" s="68">
        <f t="shared" si="1"/>
        <v>17</v>
      </c>
      <c r="C63" s="82"/>
      <c r="D63" s="93"/>
      <c r="E63" s="54" t="s">
        <v>126</v>
      </c>
      <c r="F63" s="80" t="s">
        <v>104</v>
      </c>
      <c r="G63" s="77"/>
      <c r="H63" s="77">
        <v>3900</v>
      </c>
      <c r="I63" s="73"/>
    </row>
    <row r="64" spans="2:9">
      <c r="B64" s="68">
        <f t="shared" si="1"/>
        <v>18</v>
      </c>
      <c r="C64" s="82"/>
      <c r="D64" s="93"/>
      <c r="E64" s="85" t="s">
        <v>131</v>
      </c>
      <c r="F64" s="76"/>
      <c r="G64" s="77"/>
      <c r="H64" s="77"/>
      <c r="I64" s="73"/>
    </row>
    <row r="65" spans="2:9">
      <c r="B65" s="68">
        <f t="shared" si="1"/>
        <v>19</v>
      </c>
      <c r="C65" s="82"/>
      <c r="D65" s="93"/>
      <c r="E65" s="85" t="s">
        <v>132</v>
      </c>
      <c r="F65" s="76"/>
      <c r="G65" s="77"/>
      <c r="H65" s="77"/>
      <c r="I65" s="73"/>
    </row>
    <row r="66" spans="2:9">
      <c r="B66" s="68">
        <f t="shared" si="1"/>
        <v>20</v>
      </c>
      <c r="C66" s="82"/>
      <c r="D66" s="93"/>
      <c r="E66" s="79"/>
      <c r="F66" s="76"/>
      <c r="G66" s="77"/>
      <c r="H66" s="77"/>
      <c r="I66" s="73"/>
    </row>
    <row r="67" spans="2:9" ht="20.100000000000001" customHeight="1">
      <c r="B67" s="68">
        <f t="shared" si="1"/>
        <v>21</v>
      </c>
      <c r="C67" s="82"/>
      <c r="D67" s="93">
        <v>30</v>
      </c>
      <c r="E67" s="79" t="s">
        <v>103</v>
      </c>
      <c r="F67" s="80" t="s">
        <v>104</v>
      </c>
      <c r="G67" s="77">
        <v>2350</v>
      </c>
      <c r="H67" s="77"/>
      <c r="I67" s="73"/>
    </row>
    <row r="68" spans="2:9">
      <c r="B68" s="68">
        <f t="shared" si="1"/>
        <v>22</v>
      </c>
      <c r="C68" s="82"/>
      <c r="D68" s="93"/>
      <c r="E68" s="54" t="s">
        <v>133</v>
      </c>
      <c r="F68" s="76">
        <v>101</v>
      </c>
      <c r="G68" s="77"/>
      <c r="H68" s="77">
        <v>2350</v>
      </c>
      <c r="I68" s="73"/>
    </row>
    <row r="69" spans="2:9">
      <c r="B69" s="68">
        <f t="shared" si="1"/>
        <v>23</v>
      </c>
      <c r="C69" s="82"/>
      <c r="D69" s="93"/>
      <c r="E69" s="85" t="s">
        <v>134</v>
      </c>
      <c r="F69" s="76"/>
      <c r="G69" s="72"/>
      <c r="H69" s="72"/>
      <c r="I69" s="73"/>
    </row>
    <row r="70" spans="2:9">
      <c r="B70" s="68">
        <f t="shared" si="1"/>
        <v>24</v>
      </c>
      <c r="C70" s="82"/>
      <c r="D70" s="93"/>
      <c r="E70" s="85" t="s">
        <v>135</v>
      </c>
      <c r="F70" s="91"/>
      <c r="G70" s="72"/>
      <c r="H70" s="72"/>
      <c r="I70" s="73"/>
    </row>
    <row r="71" spans="2:9" ht="15.75" thickBot="1">
      <c r="B71" s="68">
        <f t="shared" si="1"/>
        <v>25</v>
      </c>
      <c r="C71" s="95"/>
      <c r="D71" s="96"/>
      <c r="E71" s="97"/>
      <c r="F71" s="98"/>
      <c r="G71" s="99"/>
      <c r="H71" s="99"/>
      <c r="I71" s="73"/>
    </row>
    <row r="72" spans="2:9" ht="15.75" thickTop="1">
      <c r="B72" s="65"/>
      <c r="H72" s="65"/>
    </row>
    <row r="73" spans="2:9">
      <c r="B73" s="57" t="s">
        <v>136</v>
      </c>
    </row>
  </sheetData>
  <mergeCells count="14">
    <mergeCell ref="C3:G3"/>
    <mergeCell ref="N3:P3"/>
    <mergeCell ref="C5:D6"/>
    <mergeCell ref="E5:E6"/>
    <mergeCell ref="F5:F6"/>
    <mergeCell ref="G5:G6"/>
    <mergeCell ref="H5:H6"/>
    <mergeCell ref="C45:G45"/>
    <mergeCell ref="N45:P45"/>
    <mergeCell ref="C47:D48"/>
    <mergeCell ref="E47:E48"/>
    <mergeCell ref="F47:F48"/>
    <mergeCell ref="G47:G48"/>
    <mergeCell ref="H47:H4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041DB-EC40-4EF3-84CF-4162986DD26A}">
  <dimension ref="A1:O80"/>
  <sheetViews>
    <sheetView workbookViewId="0">
      <selection activeCell="N19" sqref="N19"/>
    </sheetView>
  </sheetViews>
  <sheetFormatPr defaultColWidth="10.28515625" defaultRowHeight="15"/>
  <cols>
    <col min="1" max="1" width="1.7109375" style="57" customWidth="1"/>
    <col min="2" max="2" width="2.7109375" style="57" customWidth="1"/>
    <col min="3" max="3" width="4.7109375" style="57" customWidth="1"/>
    <col min="4" max="4" width="2.7109375" style="57" customWidth="1"/>
    <col min="5" max="5" width="47.7109375" style="57" bestFit="1" customWidth="1"/>
    <col min="6" max="6" width="5.28515625" style="57" customWidth="1"/>
    <col min="7" max="8" width="14.42578125" style="57" customWidth="1"/>
    <col min="9" max="9" width="2.7109375" style="57" customWidth="1"/>
    <col min="10" max="10" width="1.7109375" style="57" customWidth="1"/>
    <col min="11" max="12" width="10.28515625" style="101"/>
    <col min="13" max="16384" width="10.28515625" style="57"/>
  </cols>
  <sheetData>
    <row r="1" spans="1:15" ht="15" customHeight="1">
      <c r="A1" s="56" t="s">
        <v>137</v>
      </c>
      <c r="C1" s="58"/>
      <c r="D1" s="58"/>
      <c r="E1" s="58"/>
      <c r="F1" s="58"/>
      <c r="G1" s="58"/>
      <c r="H1" s="58"/>
    </row>
    <row r="2" spans="1:15" ht="15" customHeight="1">
      <c r="B2" s="59"/>
      <c r="C2" s="58"/>
      <c r="D2" s="58"/>
      <c r="E2" s="58"/>
      <c r="F2" s="58"/>
      <c r="G2" s="58"/>
      <c r="H2" s="58"/>
      <c r="K2" s="102"/>
      <c r="L2" s="102"/>
    </row>
    <row r="3" spans="1:15" ht="15" customHeight="1">
      <c r="B3" s="60"/>
      <c r="C3" s="505" t="s">
        <v>1</v>
      </c>
      <c r="D3" s="505"/>
      <c r="E3" s="505"/>
      <c r="F3" s="505"/>
      <c r="G3" s="505"/>
      <c r="H3" s="62" t="s">
        <v>97</v>
      </c>
      <c r="I3" s="63"/>
      <c r="J3" s="626"/>
      <c r="K3" s="626"/>
      <c r="L3" s="57"/>
      <c r="M3" s="506"/>
      <c r="N3" s="506"/>
      <c r="O3" s="506"/>
    </row>
    <row r="4" spans="1:15" ht="5.0999999999999996" customHeight="1" thickBot="1">
      <c r="B4" s="64"/>
      <c r="I4" s="64"/>
      <c r="J4" s="626"/>
      <c r="K4" s="102"/>
      <c r="L4" s="102"/>
    </row>
    <row r="5" spans="1:15" ht="15" customHeight="1" thickTop="1">
      <c r="C5" s="507" t="s">
        <v>3</v>
      </c>
      <c r="D5" s="508"/>
      <c r="E5" s="510" t="s">
        <v>4</v>
      </c>
      <c r="F5" s="512" t="s">
        <v>5</v>
      </c>
      <c r="G5" s="514" t="s">
        <v>98</v>
      </c>
      <c r="H5" s="514" t="s">
        <v>99</v>
      </c>
      <c r="I5" s="65"/>
      <c r="J5" s="626"/>
      <c r="K5" s="102"/>
      <c r="L5" s="102"/>
    </row>
    <row r="6" spans="1:15" ht="15" customHeight="1">
      <c r="B6" s="66"/>
      <c r="C6" s="509"/>
      <c r="D6" s="509"/>
      <c r="E6" s="511"/>
      <c r="F6" s="513"/>
      <c r="G6" s="515"/>
      <c r="H6" s="515"/>
      <c r="J6" s="626"/>
      <c r="K6" s="102"/>
      <c r="L6" s="102"/>
    </row>
    <row r="7" spans="1:15">
      <c r="B7" s="68">
        <v>1</v>
      </c>
      <c r="C7" s="69" t="s">
        <v>8</v>
      </c>
      <c r="D7" s="70"/>
      <c r="F7" s="71"/>
      <c r="G7" s="72"/>
      <c r="H7" s="72"/>
      <c r="I7" s="73"/>
      <c r="J7" s="626"/>
      <c r="K7" s="102"/>
      <c r="L7" s="103"/>
    </row>
    <row r="8" spans="1:15" ht="15" customHeight="1">
      <c r="B8" s="68">
        <v>2</v>
      </c>
      <c r="C8" s="74" t="s">
        <v>138</v>
      </c>
      <c r="D8" s="75">
        <v>1</v>
      </c>
      <c r="E8" s="104" t="s">
        <v>101</v>
      </c>
      <c r="F8" s="76">
        <v>501</v>
      </c>
      <c r="G8" s="77">
        <v>3725</v>
      </c>
      <c r="H8" s="77"/>
      <c r="I8" s="73"/>
      <c r="J8" s="626"/>
      <c r="K8" s="102"/>
      <c r="L8" s="102"/>
    </row>
    <row r="9" spans="1:15" ht="15" customHeight="1">
      <c r="B9" s="68">
        <v>3</v>
      </c>
      <c r="C9" s="78"/>
      <c r="D9" s="70"/>
      <c r="E9" s="54" t="s">
        <v>16</v>
      </c>
      <c r="F9" s="76">
        <v>101</v>
      </c>
      <c r="G9" s="77"/>
      <c r="H9" s="77">
        <f>G8</f>
        <v>3725</v>
      </c>
      <c r="I9" s="73"/>
      <c r="J9" s="626"/>
      <c r="K9" s="102"/>
      <c r="L9" s="102"/>
    </row>
    <row r="10" spans="1:15" ht="15" customHeight="1">
      <c r="B10" s="68">
        <v>4</v>
      </c>
      <c r="C10" s="78"/>
      <c r="D10" s="70"/>
      <c r="E10" s="85" t="s">
        <v>139</v>
      </c>
      <c r="F10" s="71"/>
      <c r="G10" s="77"/>
      <c r="H10" s="77"/>
      <c r="I10" s="73"/>
      <c r="J10" s="626"/>
      <c r="K10" s="102"/>
      <c r="L10" s="102"/>
    </row>
    <row r="11" spans="1:15" ht="15" customHeight="1">
      <c r="B11" s="68">
        <v>5</v>
      </c>
      <c r="C11" s="78"/>
      <c r="D11" s="70"/>
      <c r="E11" s="105"/>
      <c r="F11" s="71"/>
      <c r="G11" s="77"/>
      <c r="H11" s="77"/>
      <c r="I11" s="73"/>
      <c r="J11" s="626"/>
      <c r="K11" s="102"/>
      <c r="L11" s="102"/>
    </row>
    <row r="12" spans="1:15" ht="15" customHeight="1">
      <c r="B12" s="68">
        <v>6</v>
      </c>
      <c r="C12" s="82"/>
      <c r="D12" s="106">
        <v>2</v>
      </c>
      <c r="E12" s="107" t="s">
        <v>101</v>
      </c>
      <c r="F12" s="76">
        <v>501</v>
      </c>
      <c r="G12" s="77">
        <v>3200</v>
      </c>
      <c r="H12" s="77"/>
      <c r="I12" s="73"/>
      <c r="J12" s="626"/>
      <c r="K12" s="102"/>
      <c r="L12" s="102"/>
    </row>
    <row r="13" spans="1:15" ht="20.100000000000001" customHeight="1">
      <c r="B13" s="68">
        <v>7</v>
      </c>
      <c r="C13" s="82"/>
      <c r="D13" s="106"/>
      <c r="E13" s="108" t="s">
        <v>140</v>
      </c>
      <c r="F13" s="80" t="s">
        <v>104</v>
      </c>
      <c r="G13" s="77"/>
      <c r="H13" s="77">
        <f>G12</f>
        <v>3200</v>
      </c>
      <c r="I13" s="73"/>
      <c r="J13" s="626"/>
      <c r="K13" s="102"/>
      <c r="L13" s="102"/>
    </row>
    <row r="14" spans="1:15" ht="15" customHeight="1">
      <c r="B14" s="68">
        <v>8</v>
      </c>
      <c r="C14" s="82"/>
      <c r="D14" s="70"/>
      <c r="E14" s="85" t="s">
        <v>141</v>
      </c>
      <c r="F14" s="76"/>
      <c r="G14" s="77"/>
      <c r="H14" s="77"/>
      <c r="I14" s="73"/>
      <c r="J14" s="626"/>
      <c r="K14" s="102"/>
      <c r="L14" s="102"/>
    </row>
    <row r="15" spans="1:15" ht="15" customHeight="1">
      <c r="B15" s="68">
        <v>9</v>
      </c>
      <c r="C15" s="82"/>
      <c r="D15" s="70"/>
      <c r="E15" s="85" t="s">
        <v>142</v>
      </c>
      <c r="F15" s="71"/>
      <c r="G15" s="77"/>
      <c r="H15" s="77"/>
      <c r="I15" s="73"/>
      <c r="J15" s="626"/>
      <c r="K15" s="102"/>
      <c r="L15" s="102"/>
    </row>
    <row r="16" spans="1:15" ht="15" customHeight="1">
      <c r="B16" s="68">
        <v>10</v>
      </c>
      <c r="C16" s="82"/>
      <c r="D16" s="75"/>
      <c r="E16" s="109"/>
      <c r="F16" s="76"/>
      <c r="G16" s="89"/>
      <c r="H16" s="89"/>
      <c r="I16" s="73"/>
      <c r="J16" s="626"/>
      <c r="K16" s="102"/>
      <c r="L16" s="102"/>
    </row>
    <row r="17" spans="2:12" ht="15" customHeight="1">
      <c r="B17" s="68">
        <v>11</v>
      </c>
      <c r="C17" s="82"/>
      <c r="D17" s="75">
        <v>5</v>
      </c>
      <c r="E17" s="90" t="s">
        <v>101</v>
      </c>
      <c r="F17" s="76">
        <v>501</v>
      </c>
      <c r="G17" s="89">
        <v>4700</v>
      </c>
      <c r="H17" s="89"/>
      <c r="I17" s="73"/>
      <c r="J17" s="626"/>
      <c r="K17" s="102"/>
      <c r="L17" s="102"/>
    </row>
    <row r="18" spans="2:12" ht="15" customHeight="1">
      <c r="B18" s="68">
        <v>12</v>
      </c>
      <c r="C18" s="82"/>
      <c r="D18" s="70"/>
      <c r="E18" s="92" t="s">
        <v>102</v>
      </c>
      <c r="F18" s="76">
        <v>504</v>
      </c>
      <c r="G18" s="77">
        <v>100</v>
      </c>
      <c r="H18" s="77"/>
      <c r="I18" s="73"/>
      <c r="J18" s="626"/>
      <c r="K18" s="102"/>
      <c r="L18" s="102"/>
    </row>
    <row r="19" spans="2:12" ht="20.100000000000001" customHeight="1">
      <c r="B19" s="68">
        <v>13</v>
      </c>
      <c r="C19" s="82"/>
      <c r="D19" s="70"/>
      <c r="E19" s="54" t="s">
        <v>532</v>
      </c>
      <c r="F19" s="80" t="s">
        <v>104</v>
      </c>
      <c r="G19" s="77"/>
      <c r="H19" s="77">
        <f>SUM(G17:G18)</f>
        <v>4800</v>
      </c>
      <c r="I19" s="73"/>
      <c r="J19" s="626"/>
      <c r="K19" s="102"/>
      <c r="L19" s="110"/>
    </row>
    <row r="20" spans="2:12" ht="15" customHeight="1">
      <c r="B20" s="68">
        <v>14</v>
      </c>
      <c r="C20" s="82"/>
      <c r="D20" s="93"/>
      <c r="E20" s="85" t="s">
        <v>141</v>
      </c>
      <c r="F20" s="91"/>
      <c r="G20" s="77"/>
      <c r="H20" s="77"/>
      <c r="I20" s="73"/>
      <c r="J20" s="626"/>
      <c r="K20" s="102"/>
      <c r="L20" s="102"/>
    </row>
    <row r="21" spans="2:12" ht="15" customHeight="1">
      <c r="B21" s="68">
        <v>15</v>
      </c>
      <c r="C21" s="82"/>
      <c r="D21" s="93"/>
      <c r="E21" s="85" t="s">
        <v>143</v>
      </c>
      <c r="F21" s="76"/>
      <c r="G21" s="77"/>
      <c r="H21" s="77"/>
      <c r="I21" s="73"/>
      <c r="J21" s="626"/>
      <c r="K21" s="102"/>
      <c r="L21" s="102"/>
    </row>
    <row r="22" spans="2:12" ht="15" customHeight="1">
      <c r="B22" s="68">
        <v>16</v>
      </c>
      <c r="C22" s="82"/>
      <c r="D22" s="93"/>
      <c r="E22" s="79"/>
      <c r="F22" s="76"/>
      <c r="G22" s="77"/>
      <c r="H22" s="77"/>
      <c r="I22" s="73"/>
      <c r="J22" s="626"/>
      <c r="K22" s="102"/>
      <c r="L22" s="102"/>
    </row>
    <row r="23" spans="2:12" ht="20.100000000000001" customHeight="1">
      <c r="B23" s="68">
        <v>17</v>
      </c>
      <c r="C23" s="82"/>
      <c r="D23" s="93">
        <v>10</v>
      </c>
      <c r="E23" s="79" t="s">
        <v>140</v>
      </c>
      <c r="F23" s="80" t="s">
        <v>104</v>
      </c>
      <c r="G23" s="77">
        <f>H13</f>
        <v>3200</v>
      </c>
      <c r="H23" s="77"/>
      <c r="I23" s="73"/>
      <c r="J23" s="626"/>
      <c r="K23" s="102"/>
      <c r="L23" s="102"/>
    </row>
    <row r="24" spans="2:12" ht="15" customHeight="1">
      <c r="B24" s="68">
        <v>18</v>
      </c>
      <c r="C24" s="82"/>
      <c r="D24" s="93"/>
      <c r="E24" s="54" t="s">
        <v>144</v>
      </c>
      <c r="F24" s="76">
        <v>503</v>
      </c>
      <c r="G24" s="77"/>
      <c r="H24" s="77">
        <f>0.01*G23</f>
        <v>32</v>
      </c>
      <c r="I24" s="73"/>
      <c r="J24" s="626"/>
      <c r="K24" s="102"/>
      <c r="L24" s="102"/>
    </row>
    <row r="25" spans="2:12" ht="15" customHeight="1">
      <c r="B25" s="68">
        <v>19</v>
      </c>
      <c r="C25" s="82"/>
      <c r="D25" s="93"/>
      <c r="E25" s="54" t="s">
        <v>145</v>
      </c>
      <c r="F25" s="76">
        <v>101</v>
      </c>
      <c r="G25" s="77"/>
      <c r="H25" s="77">
        <f>G23-H24</f>
        <v>3168</v>
      </c>
      <c r="I25" s="73"/>
      <c r="J25" s="626"/>
      <c r="K25" s="102"/>
      <c r="L25" s="102"/>
    </row>
    <row r="26" spans="2:12" ht="15" customHeight="1">
      <c r="B26" s="68">
        <v>20</v>
      </c>
      <c r="C26" s="82"/>
      <c r="D26" s="93"/>
      <c r="E26" s="85" t="s">
        <v>146</v>
      </c>
      <c r="F26" s="91"/>
      <c r="G26" s="77"/>
      <c r="H26" s="77"/>
      <c r="I26" s="73"/>
      <c r="J26" s="626"/>
      <c r="K26" s="102"/>
      <c r="L26" s="102"/>
    </row>
    <row r="27" spans="2:12" ht="15" customHeight="1">
      <c r="B27" s="68">
        <v>21</v>
      </c>
      <c r="C27" s="82"/>
      <c r="D27" s="93"/>
      <c r="E27" s="85" t="s">
        <v>147</v>
      </c>
      <c r="F27" s="71"/>
      <c r="G27" s="77"/>
      <c r="H27" s="77"/>
      <c r="I27" s="73"/>
      <c r="J27" s="626"/>
      <c r="K27" s="102"/>
      <c r="L27" s="102"/>
    </row>
    <row r="28" spans="2:12" ht="15" customHeight="1">
      <c r="B28" s="68">
        <v>22</v>
      </c>
      <c r="C28" s="82"/>
      <c r="D28" s="93"/>
      <c r="E28" s="105"/>
      <c r="F28" s="76"/>
      <c r="G28" s="77"/>
      <c r="H28" s="77"/>
      <c r="I28" s="73"/>
      <c r="J28" s="626"/>
      <c r="K28" s="102"/>
      <c r="L28" s="102"/>
    </row>
    <row r="29" spans="2:12" ht="20.100000000000001" customHeight="1">
      <c r="B29" s="68">
        <v>23</v>
      </c>
      <c r="C29" s="82"/>
      <c r="D29" s="93">
        <v>10</v>
      </c>
      <c r="E29" s="79" t="s">
        <v>532</v>
      </c>
      <c r="F29" s="80" t="s">
        <v>104</v>
      </c>
      <c r="G29" s="77">
        <v>325</v>
      </c>
      <c r="H29" s="77"/>
      <c r="I29" s="73"/>
      <c r="J29" s="626"/>
      <c r="K29" s="102"/>
      <c r="L29" s="102"/>
    </row>
    <row r="30" spans="2:12" ht="15" customHeight="1">
      <c r="B30" s="68">
        <v>24</v>
      </c>
      <c r="C30" s="82"/>
      <c r="D30" s="93"/>
      <c r="E30" s="54" t="s">
        <v>110</v>
      </c>
      <c r="F30" s="91">
        <v>502</v>
      </c>
      <c r="G30" s="77"/>
      <c r="H30" s="77">
        <f>G29</f>
        <v>325</v>
      </c>
      <c r="I30" s="73"/>
      <c r="J30" s="626"/>
      <c r="K30" s="102"/>
      <c r="L30" s="102"/>
    </row>
    <row r="31" spans="2:12" ht="15" customHeight="1">
      <c r="B31" s="68">
        <v>25</v>
      </c>
      <c r="C31" s="82"/>
      <c r="D31" s="93"/>
      <c r="E31" s="85" t="s">
        <v>148</v>
      </c>
      <c r="F31" s="76"/>
      <c r="G31" s="77"/>
      <c r="H31" s="77"/>
      <c r="I31" s="73"/>
      <c r="J31" s="626"/>
      <c r="K31" s="102"/>
      <c r="L31" s="102"/>
    </row>
    <row r="32" spans="2:12" ht="15" customHeight="1">
      <c r="B32" s="68">
        <v>26</v>
      </c>
      <c r="C32" s="82"/>
      <c r="D32" s="93"/>
      <c r="E32" s="85" t="s">
        <v>149</v>
      </c>
      <c r="F32" s="76"/>
      <c r="G32" s="77"/>
      <c r="H32" s="77"/>
      <c r="I32" s="73"/>
      <c r="J32" s="626"/>
      <c r="K32" s="102"/>
      <c r="L32" s="102"/>
    </row>
    <row r="33" spans="1:15" ht="15" customHeight="1">
      <c r="B33" s="68">
        <v>27</v>
      </c>
      <c r="C33" s="82"/>
      <c r="D33" s="93"/>
      <c r="E33" s="79"/>
      <c r="F33" s="71"/>
      <c r="G33" s="77"/>
      <c r="H33" s="77"/>
      <c r="I33" s="73"/>
      <c r="J33" s="626"/>
      <c r="K33" s="102"/>
      <c r="L33" s="102"/>
    </row>
    <row r="34" spans="1:15" ht="15" customHeight="1">
      <c r="B34" s="68">
        <v>28</v>
      </c>
      <c r="C34" s="82"/>
      <c r="D34" s="93">
        <v>11</v>
      </c>
      <c r="E34" s="79" t="s">
        <v>101</v>
      </c>
      <c r="F34" s="76">
        <v>501</v>
      </c>
      <c r="G34" s="77">
        <v>1800</v>
      </c>
      <c r="H34" s="77"/>
      <c r="I34" s="73"/>
      <c r="J34" s="626"/>
      <c r="K34" s="102"/>
      <c r="L34" s="102"/>
    </row>
    <row r="35" spans="1:15" ht="20.100000000000001" customHeight="1">
      <c r="B35" s="68">
        <v>29</v>
      </c>
      <c r="C35" s="82"/>
      <c r="D35" s="93"/>
      <c r="E35" s="54" t="s">
        <v>140</v>
      </c>
      <c r="F35" s="80" t="s">
        <v>104</v>
      </c>
      <c r="G35" s="77"/>
      <c r="H35" s="77">
        <f>G34</f>
        <v>1800</v>
      </c>
      <c r="I35" s="73"/>
      <c r="J35" s="626"/>
      <c r="K35" s="102"/>
      <c r="L35" s="102"/>
    </row>
    <row r="36" spans="1:15" ht="15" customHeight="1">
      <c r="B36" s="68">
        <v>30</v>
      </c>
      <c r="C36" s="82"/>
      <c r="D36" s="93"/>
      <c r="E36" s="111" t="s">
        <v>141</v>
      </c>
      <c r="F36" s="76"/>
      <c r="G36" s="77"/>
      <c r="H36" s="77"/>
      <c r="I36" s="73"/>
      <c r="J36" s="626"/>
      <c r="K36" s="102"/>
      <c r="L36" s="102"/>
    </row>
    <row r="37" spans="1:15" ht="15" customHeight="1">
      <c r="B37" s="68">
        <v>31</v>
      </c>
      <c r="C37" s="82"/>
      <c r="D37" s="93"/>
      <c r="E37" s="111" t="s">
        <v>150</v>
      </c>
      <c r="F37" s="76"/>
      <c r="G37" s="72"/>
      <c r="H37" s="72"/>
      <c r="I37" s="73"/>
      <c r="J37" s="626"/>
      <c r="K37" s="102"/>
      <c r="L37" s="102"/>
    </row>
    <row r="38" spans="1:15" ht="15" customHeight="1" thickBot="1">
      <c r="B38" s="68">
        <v>32</v>
      </c>
      <c r="C38" s="95"/>
      <c r="D38" s="112"/>
      <c r="E38" s="97"/>
      <c r="F38" s="98"/>
      <c r="G38" s="99"/>
      <c r="H38" s="99"/>
      <c r="I38" s="113"/>
      <c r="J38" s="626"/>
      <c r="K38" s="102"/>
      <c r="L38" s="102"/>
    </row>
    <row r="39" spans="1:15" ht="15.75" thickTop="1">
      <c r="B39" s="65"/>
      <c r="H39" s="65"/>
      <c r="J39" s="626"/>
      <c r="K39" s="102"/>
      <c r="L39" s="102"/>
    </row>
    <row r="40" spans="1:15">
      <c r="J40" s="626"/>
      <c r="K40" s="102"/>
      <c r="L40" s="102"/>
    </row>
    <row r="41" spans="1:15">
      <c r="A41" s="56" t="s">
        <v>151</v>
      </c>
      <c r="C41" s="58"/>
      <c r="D41" s="58"/>
      <c r="E41" s="58"/>
      <c r="F41" s="58"/>
      <c r="G41" s="58"/>
      <c r="H41" s="58"/>
      <c r="J41" s="626"/>
      <c r="K41" s="102"/>
      <c r="L41" s="102"/>
    </row>
    <row r="42" spans="1:15">
      <c r="A42" s="56"/>
      <c r="C42" s="58"/>
      <c r="D42" s="58"/>
      <c r="E42" s="58"/>
      <c r="F42" s="58"/>
      <c r="G42" s="58"/>
      <c r="H42" s="58"/>
      <c r="J42" s="626"/>
      <c r="K42" s="102"/>
      <c r="L42" s="102"/>
    </row>
    <row r="43" spans="1:15">
      <c r="B43" s="60"/>
      <c r="C43" s="505" t="s">
        <v>1</v>
      </c>
      <c r="D43" s="505"/>
      <c r="E43" s="505"/>
      <c r="F43" s="505"/>
      <c r="G43" s="505"/>
      <c r="H43" s="62" t="s">
        <v>125</v>
      </c>
      <c r="I43" s="63"/>
      <c r="J43" s="626"/>
      <c r="K43" s="626"/>
      <c r="L43" s="57"/>
      <c r="M43" s="506"/>
      <c r="N43" s="506"/>
      <c r="O43" s="506"/>
    </row>
    <row r="44" spans="1:15" ht="15.75" thickBot="1">
      <c r="B44" s="64"/>
      <c r="I44" s="64"/>
      <c r="J44" s="626"/>
      <c r="K44" s="102"/>
      <c r="L44" s="102"/>
    </row>
    <row r="45" spans="1:15" ht="15" customHeight="1" thickTop="1">
      <c r="C45" s="507" t="s">
        <v>3</v>
      </c>
      <c r="D45" s="508"/>
      <c r="E45" s="510" t="s">
        <v>4</v>
      </c>
      <c r="F45" s="512" t="s">
        <v>5</v>
      </c>
      <c r="G45" s="514" t="s">
        <v>98</v>
      </c>
      <c r="H45" s="514" t="s">
        <v>99</v>
      </c>
      <c r="I45" s="65"/>
      <c r="J45" s="626"/>
      <c r="K45" s="102"/>
      <c r="L45" s="102"/>
    </row>
    <row r="46" spans="1:15" ht="15" customHeight="1">
      <c r="B46" s="66"/>
      <c r="C46" s="509"/>
      <c r="D46" s="509"/>
      <c r="E46" s="511"/>
      <c r="F46" s="513"/>
      <c r="G46" s="515"/>
      <c r="H46" s="515"/>
      <c r="J46" s="626"/>
      <c r="K46" s="102"/>
    </row>
    <row r="47" spans="1:15" ht="15" customHeight="1">
      <c r="B47" s="68">
        <v>1</v>
      </c>
      <c r="C47" s="69" t="s">
        <v>8</v>
      </c>
      <c r="D47" s="70"/>
      <c r="F47" s="71"/>
      <c r="G47" s="72"/>
      <c r="H47" s="72"/>
      <c r="I47" s="73"/>
      <c r="J47" s="626"/>
      <c r="K47" s="102"/>
    </row>
    <row r="48" spans="1:15" ht="20.100000000000001" customHeight="1">
      <c r="B48" s="68">
        <v>2</v>
      </c>
      <c r="C48" s="74" t="s">
        <v>138</v>
      </c>
      <c r="D48" s="75">
        <v>14</v>
      </c>
      <c r="E48" s="104" t="s">
        <v>533</v>
      </c>
      <c r="F48" s="80" t="s">
        <v>104</v>
      </c>
      <c r="G48" s="77">
        <f>H19-G29</f>
        <v>4475</v>
      </c>
      <c r="H48" s="77"/>
      <c r="I48" s="73"/>
      <c r="J48" s="626"/>
      <c r="K48" s="102"/>
    </row>
    <row r="49" spans="2:11" ht="15" customHeight="1">
      <c r="B49" s="68">
        <v>3</v>
      </c>
      <c r="C49" s="78"/>
      <c r="D49" s="70"/>
      <c r="E49" s="54" t="s">
        <v>534</v>
      </c>
      <c r="F49" s="76">
        <v>503</v>
      </c>
      <c r="G49" s="77"/>
      <c r="H49" s="77">
        <f>(G17-H30)*0.02</f>
        <v>87.5</v>
      </c>
      <c r="I49" s="73"/>
      <c r="J49" s="626"/>
      <c r="K49" s="102"/>
    </row>
    <row r="50" spans="2:11" ht="15" customHeight="1">
      <c r="B50" s="68">
        <v>4</v>
      </c>
      <c r="C50" s="78"/>
      <c r="D50" s="70"/>
      <c r="E50" s="54" t="s">
        <v>535</v>
      </c>
      <c r="F50" s="76">
        <v>101</v>
      </c>
      <c r="G50" s="77"/>
      <c r="H50" s="77">
        <f>G48-H49</f>
        <v>4387.5</v>
      </c>
      <c r="I50" s="73"/>
      <c r="J50" s="626"/>
      <c r="K50" s="102"/>
    </row>
    <row r="51" spans="2:11" ht="15" customHeight="1">
      <c r="B51" s="68">
        <v>5</v>
      </c>
      <c r="C51" s="78"/>
      <c r="D51" s="70"/>
      <c r="E51" s="81" t="s">
        <v>152</v>
      </c>
      <c r="F51" s="71"/>
      <c r="G51" s="77"/>
      <c r="H51" s="77"/>
      <c r="I51" s="73"/>
      <c r="J51" s="626"/>
      <c r="K51" s="102"/>
    </row>
    <row r="52" spans="2:11" ht="15" customHeight="1">
      <c r="B52" s="68">
        <v>6</v>
      </c>
      <c r="C52" s="82"/>
      <c r="D52" s="106"/>
      <c r="E52" s="84" t="s">
        <v>153</v>
      </c>
      <c r="F52" s="76"/>
      <c r="G52" s="77"/>
      <c r="H52" s="77"/>
      <c r="I52" s="73"/>
      <c r="J52" s="626"/>
      <c r="K52" s="102"/>
    </row>
    <row r="53" spans="2:11" ht="15" customHeight="1">
      <c r="B53" s="68">
        <v>7</v>
      </c>
      <c r="C53" s="82"/>
      <c r="D53" s="106"/>
      <c r="E53" s="100"/>
      <c r="F53" s="76"/>
      <c r="G53" s="77"/>
      <c r="H53" s="77"/>
      <c r="I53" s="73"/>
      <c r="J53" s="626"/>
      <c r="K53" s="102"/>
    </row>
    <row r="54" spans="2:11" ht="15" customHeight="1">
      <c r="B54" s="68">
        <v>8</v>
      </c>
      <c r="C54" s="82"/>
      <c r="D54" s="70">
        <v>15</v>
      </c>
      <c r="E54" s="79" t="s">
        <v>101</v>
      </c>
      <c r="F54" s="76">
        <v>501</v>
      </c>
      <c r="G54" s="77">
        <v>2970</v>
      </c>
      <c r="H54" s="77"/>
      <c r="I54" s="73"/>
      <c r="J54" s="626"/>
      <c r="K54" s="102"/>
    </row>
    <row r="55" spans="2:11" ht="20.100000000000001" customHeight="1">
      <c r="B55" s="68">
        <v>9</v>
      </c>
      <c r="C55" s="82"/>
      <c r="D55" s="70"/>
      <c r="E55" s="54" t="s">
        <v>536</v>
      </c>
      <c r="F55" s="80" t="s">
        <v>104</v>
      </c>
      <c r="G55" s="77"/>
      <c r="H55" s="77">
        <f>G54</f>
        <v>2970</v>
      </c>
      <c r="I55" s="73"/>
      <c r="J55" s="626"/>
      <c r="K55" s="102"/>
    </row>
    <row r="56" spans="2:11" ht="15" customHeight="1">
      <c r="B56" s="68">
        <v>10</v>
      </c>
      <c r="C56" s="82"/>
      <c r="D56" s="75"/>
      <c r="E56" s="85" t="s">
        <v>141</v>
      </c>
      <c r="F56" s="76"/>
      <c r="G56" s="89"/>
      <c r="H56" s="89"/>
      <c r="I56" s="73"/>
      <c r="J56" s="626"/>
      <c r="K56" s="102"/>
    </row>
    <row r="57" spans="2:11" ht="15" customHeight="1">
      <c r="B57" s="68">
        <v>11</v>
      </c>
      <c r="C57" s="82"/>
      <c r="D57" s="75"/>
      <c r="E57" s="85" t="s">
        <v>154</v>
      </c>
      <c r="F57" s="76"/>
      <c r="G57" s="89"/>
      <c r="H57" s="89"/>
      <c r="I57" s="73"/>
      <c r="J57" s="626"/>
      <c r="K57" s="102"/>
    </row>
    <row r="58" spans="2:11" ht="15" customHeight="1">
      <c r="B58" s="68">
        <v>12</v>
      </c>
      <c r="C58" s="82"/>
      <c r="D58" s="75"/>
      <c r="E58" s="85" t="s">
        <v>537</v>
      </c>
      <c r="F58" s="76"/>
      <c r="G58" s="89"/>
      <c r="H58" s="89"/>
      <c r="I58" s="73"/>
      <c r="J58" s="626"/>
      <c r="K58" s="102"/>
    </row>
    <row r="59" spans="2:11" ht="15" customHeight="1">
      <c r="B59" s="68">
        <v>13</v>
      </c>
      <c r="C59" s="82"/>
      <c r="D59" s="75"/>
      <c r="E59" s="88" t="s">
        <v>538</v>
      </c>
      <c r="F59" s="76"/>
      <c r="G59" s="89"/>
      <c r="H59" s="89"/>
      <c r="I59" s="73"/>
      <c r="J59" s="626"/>
      <c r="K59" s="102"/>
    </row>
    <row r="60" spans="2:11" ht="15" customHeight="1">
      <c r="B60" s="68">
        <v>14</v>
      </c>
      <c r="C60" s="82"/>
      <c r="D60" s="70"/>
      <c r="E60" s="79"/>
      <c r="F60" s="76"/>
      <c r="G60" s="77"/>
      <c r="H60" s="77"/>
      <c r="I60" s="73"/>
      <c r="J60" s="626"/>
      <c r="K60" s="102"/>
    </row>
    <row r="61" spans="2:11" ht="15" customHeight="1">
      <c r="B61" s="68">
        <v>15</v>
      </c>
      <c r="C61" s="82"/>
      <c r="D61" s="93">
        <v>20</v>
      </c>
      <c r="E61" s="79" t="s">
        <v>101</v>
      </c>
      <c r="F61" s="91">
        <v>501</v>
      </c>
      <c r="G61" s="77">
        <v>1965</v>
      </c>
      <c r="H61" s="77"/>
      <c r="I61" s="73"/>
      <c r="J61" s="626"/>
      <c r="K61" s="102"/>
    </row>
    <row r="62" spans="2:11" ht="15" customHeight="1">
      <c r="B62" s="68">
        <v>16</v>
      </c>
      <c r="C62" s="82"/>
      <c r="D62" s="93"/>
      <c r="E62" s="54" t="s">
        <v>16</v>
      </c>
      <c r="F62" s="76">
        <v>101</v>
      </c>
      <c r="G62" s="77"/>
      <c r="H62" s="77">
        <f>G61</f>
        <v>1965</v>
      </c>
      <c r="I62" s="73"/>
      <c r="J62" s="626"/>
      <c r="K62" s="102"/>
    </row>
    <row r="63" spans="2:11" ht="15" customHeight="1">
      <c r="B63" s="68">
        <v>17</v>
      </c>
      <c r="C63" s="82"/>
      <c r="D63" s="93"/>
      <c r="E63" s="85" t="s">
        <v>155</v>
      </c>
      <c r="F63" s="76"/>
      <c r="G63" s="77"/>
      <c r="H63" s="77"/>
      <c r="I63" s="73"/>
      <c r="J63" s="626"/>
      <c r="K63" s="102"/>
    </row>
    <row r="64" spans="2:11" ht="15" customHeight="1">
      <c r="B64" s="68">
        <v>18</v>
      </c>
      <c r="C64" s="82"/>
      <c r="D64" s="93"/>
      <c r="E64" s="79"/>
      <c r="F64" s="76"/>
      <c r="G64" s="77"/>
      <c r="H64" s="77"/>
      <c r="I64" s="73"/>
      <c r="J64" s="626"/>
      <c r="K64" s="102"/>
    </row>
    <row r="65" spans="2:11" ht="15" customHeight="1">
      <c r="B65" s="68">
        <v>19</v>
      </c>
      <c r="C65" s="82"/>
      <c r="D65" s="93">
        <v>24</v>
      </c>
      <c r="E65" s="79" t="s">
        <v>16</v>
      </c>
      <c r="F65" s="76">
        <v>101</v>
      </c>
      <c r="G65" s="77">
        <v>215</v>
      </c>
      <c r="H65" s="77"/>
      <c r="I65" s="73"/>
      <c r="J65" s="626"/>
      <c r="K65" s="102"/>
    </row>
    <row r="66" spans="2:11" ht="15" customHeight="1">
      <c r="B66" s="68">
        <v>20</v>
      </c>
      <c r="C66" s="82"/>
      <c r="D66" s="93"/>
      <c r="E66" s="54" t="s">
        <v>110</v>
      </c>
      <c r="F66" s="76">
        <v>502</v>
      </c>
      <c r="G66" s="77"/>
      <c r="H66" s="77">
        <f>G65</f>
        <v>215</v>
      </c>
      <c r="I66" s="73"/>
      <c r="J66" s="626"/>
      <c r="K66" s="102"/>
    </row>
    <row r="67" spans="2:11" ht="15" customHeight="1">
      <c r="B67" s="68">
        <v>21</v>
      </c>
      <c r="C67" s="82"/>
      <c r="D67" s="93"/>
      <c r="E67" s="85" t="s">
        <v>156</v>
      </c>
      <c r="F67" s="91"/>
      <c r="G67" s="77"/>
      <c r="H67" s="77"/>
      <c r="I67" s="73"/>
      <c r="J67" s="626"/>
      <c r="K67" s="102"/>
    </row>
    <row r="68" spans="2:11" ht="15" customHeight="1">
      <c r="B68" s="68">
        <v>22</v>
      </c>
      <c r="C68" s="82"/>
      <c r="D68" s="93"/>
      <c r="E68" s="85" t="s">
        <v>157</v>
      </c>
      <c r="F68" s="71"/>
      <c r="G68" s="77"/>
      <c r="H68" s="77"/>
      <c r="I68" s="73"/>
      <c r="J68" s="626"/>
      <c r="K68" s="102"/>
    </row>
    <row r="69" spans="2:11" ht="15" customHeight="1">
      <c r="B69" s="68">
        <v>23</v>
      </c>
      <c r="C69" s="82"/>
      <c r="D69" s="93"/>
      <c r="E69" s="105"/>
      <c r="F69" s="76"/>
      <c r="G69" s="77"/>
      <c r="H69" s="77"/>
      <c r="I69" s="73"/>
      <c r="J69" s="626"/>
      <c r="K69" s="102"/>
    </row>
    <row r="70" spans="2:11" ht="15" customHeight="1">
      <c r="B70" s="68">
        <v>24</v>
      </c>
      <c r="C70" s="82"/>
      <c r="D70" s="93">
        <v>30</v>
      </c>
      <c r="E70" s="79" t="s">
        <v>101</v>
      </c>
      <c r="F70" s="76">
        <v>501</v>
      </c>
      <c r="G70" s="77">
        <v>2525</v>
      </c>
      <c r="H70" s="77"/>
      <c r="I70" s="73"/>
      <c r="J70" s="626"/>
      <c r="K70" s="102"/>
    </row>
    <row r="71" spans="2:11" ht="15" customHeight="1">
      <c r="B71" s="68">
        <v>25</v>
      </c>
      <c r="C71" s="82"/>
      <c r="D71" s="93"/>
      <c r="E71" s="79" t="s">
        <v>102</v>
      </c>
      <c r="F71" s="91">
        <v>504</v>
      </c>
      <c r="G71" s="77">
        <v>75</v>
      </c>
      <c r="H71" s="77"/>
      <c r="I71" s="73"/>
      <c r="J71" s="626"/>
      <c r="K71" s="102"/>
    </row>
    <row r="72" spans="2:11" ht="20.100000000000001" customHeight="1">
      <c r="B72" s="68">
        <v>26</v>
      </c>
      <c r="C72" s="82"/>
      <c r="D72" s="93"/>
      <c r="E72" s="54" t="s">
        <v>532</v>
      </c>
      <c r="F72" s="80" t="s">
        <v>104</v>
      </c>
      <c r="G72" s="77"/>
      <c r="H72" s="77">
        <f>SUM(G70:G71)</f>
        <v>2600</v>
      </c>
      <c r="I72" s="73"/>
      <c r="J72" s="626"/>
      <c r="K72" s="102"/>
    </row>
    <row r="73" spans="2:11" ht="15" customHeight="1">
      <c r="B73" s="68">
        <v>27</v>
      </c>
      <c r="C73" s="82"/>
      <c r="D73" s="93"/>
      <c r="E73" s="85" t="s">
        <v>141</v>
      </c>
      <c r="F73" s="76"/>
      <c r="G73" s="77"/>
      <c r="H73" s="77"/>
      <c r="I73" s="73"/>
      <c r="J73" s="626"/>
      <c r="K73" s="102"/>
    </row>
    <row r="74" spans="2:11" ht="15" customHeight="1">
      <c r="B74" s="68">
        <v>28</v>
      </c>
      <c r="C74" s="82"/>
      <c r="D74" s="93"/>
      <c r="E74" s="85" t="s">
        <v>158</v>
      </c>
      <c r="F74" s="71"/>
      <c r="G74" s="72"/>
      <c r="H74" s="72"/>
      <c r="I74" s="73"/>
      <c r="J74" s="626"/>
      <c r="K74" s="102"/>
    </row>
    <row r="75" spans="2:11" ht="15" customHeight="1" thickBot="1">
      <c r="B75" s="68">
        <v>29</v>
      </c>
      <c r="C75" s="95"/>
      <c r="D75" s="112"/>
      <c r="E75" s="97"/>
      <c r="F75" s="98"/>
      <c r="G75" s="99"/>
      <c r="H75" s="99"/>
      <c r="I75" s="113"/>
      <c r="J75" s="626"/>
      <c r="K75" s="102"/>
    </row>
    <row r="76" spans="2:11" ht="15.75" thickTop="1">
      <c r="B76" s="65"/>
      <c r="H76" s="65"/>
      <c r="J76" s="626"/>
      <c r="K76" s="102"/>
    </row>
    <row r="77" spans="2:11">
      <c r="B77" s="57" t="s">
        <v>539</v>
      </c>
      <c r="J77" s="626"/>
      <c r="K77" s="102"/>
    </row>
    <row r="78" spans="2:11">
      <c r="J78" s="626"/>
      <c r="K78" s="102"/>
    </row>
    <row r="79" spans="2:11">
      <c r="B79" s="57" t="s">
        <v>540</v>
      </c>
    </row>
    <row r="80" spans="2:11">
      <c r="C80" s="57" t="s">
        <v>541</v>
      </c>
    </row>
  </sheetData>
  <mergeCells count="14">
    <mergeCell ref="C3:G3"/>
    <mergeCell ref="M3:O3"/>
    <mergeCell ref="C5:D6"/>
    <mergeCell ref="E5:E6"/>
    <mergeCell ref="F5:F6"/>
    <mergeCell ref="G5:G6"/>
    <mergeCell ref="H5:H6"/>
    <mergeCell ref="C43:G43"/>
    <mergeCell ref="M43:O43"/>
    <mergeCell ref="C45:D46"/>
    <mergeCell ref="E45:E46"/>
    <mergeCell ref="F45:F46"/>
    <mergeCell ref="G45:G46"/>
    <mergeCell ref="H45:H4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FD1E0-8BB8-4B00-88E2-CA83EF946514}">
  <dimension ref="A1:K33"/>
  <sheetViews>
    <sheetView workbookViewId="0">
      <selection activeCell="N17" sqref="N17"/>
    </sheetView>
  </sheetViews>
  <sheetFormatPr defaultColWidth="10.28515625" defaultRowHeight="15"/>
  <cols>
    <col min="1" max="1" width="3.28515625" style="57" customWidth="1"/>
    <col min="2" max="2" width="5.140625" style="57" customWidth="1"/>
    <col min="3" max="3" width="5.7109375" style="57" customWidth="1"/>
    <col min="4" max="4" width="34.28515625" style="114" customWidth="1"/>
    <col min="5" max="5" width="7.85546875" style="57" customWidth="1"/>
    <col min="6" max="6" width="9.140625" style="57" bestFit="1" customWidth="1"/>
    <col min="7" max="8" width="13.28515625" style="57" customWidth="1"/>
    <col min="9" max="9" width="2.7109375" style="57" customWidth="1"/>
    <col min="10" max="10" width="1.7109375" style="57" customWidth="1"/>
    <col min="11" max="16384" width="10.28515625" style="57"/>
  </cols>
  <sheetData>
    <row r="1" spans="1:11">
      <c r="A1" s="56" t="s">
        <v>159</v>
      </c>
    </row>
    <row r="2" spans="1:11">
      <c r="A2" s="56"/>
    </row>
    <row r="3" spans="1:11">
      <c r="A3" s="60"/>
      <c r="B3" s="505" t="s">
        <v>1</v>
      </c>
      <c r="C3" s="516"/>
      <c r="D3" s="516"/>
      <c r="E3" s="516"/>
      <c r="F3" s="516"/>
      <c r="G3" s="60" t="s">
        <v>160</v>
      </c>
      <c r="H3" s="63">
        <v>1</v>
      </c>
      <c r="I3" s="627"/>
      <c r="J3" s="626"/>
      <c r="K3" s="626"/>
    </row>
    <row r="4" spans="1:11" ht="15.75" thickBot="1">
      <c r="C4" s="114"/>
      <c r="D4" s="57"/>
      <c r="I4" s="626"/>
      <c r="J4" s="626"/>
      <c r="K4" s="626"/>
    </row>
    <row r="5" spans="1:11" s="116" customFormat="1" ht="15.75" customHeight="1" thickTop="1">
      <c r="A5" s="117"/>
      <c r="B5" s="517" t="s">
        <v>3</v>
      </c>
      <c r="C5" s="518"/>
      <c r="D5" s="521" t="s">
        <v>4</v>
      </c>
      <c r="E5" s="523" t="s">
        <v>5</v>
      </c>
      <c r="F5" s="518" t="s">
        <v>6</v>
      </c>
      <c r="G5" s="525" t="s">
        <v>7</v>
      </c>
      <c r="H5" s="118"/>
      <c r="I5" s="629"/>
      <c r="J5" s="629"/>
      <c r="K5" s="629"/>
    </row>
    <row r="6" spans="1:11" s="116" customFormat="1">
      <c r="A6" s="119"/>
      <c r="B6" s="519"/>
      <c r="C6" s="520"/>
      <c r="D6" s="522"/>
      <c r="E6" s="524"/>
      <c r="F6" s="520"/>
      <c r="G6" s="526"/>
      <c r="H6" s="120"/>
      <c r="I6" s="629"/>
      <c r="J6" s="629"/>
      <c r="K6" s="629"/>
    </row>
    <row r="7" spans="1:11">
      <c r="A7" s="68">
        <v>1</v>
      </c>
      <c r="B7" s="74" t="s">
        <v>8</v>
      </c>
      <c r="C7" s="70"/>
      <c r="D7" s="57"/>
      <c r="E7" s="76"/>
      <c r="F7" s="121"/>
      <c r="G7" s="122"/>
      <c r="H7" s="123"/>
      <c r="I7" s="626"/>
      <c r="J7" s="626"/>
      <c r="K7" s="626"/>
    </row>
    <row r="8" spans="1:11">
      <c r="A8" s="68">
        <v>2</v>
      </c>
      <c r="B8" s="74" t="s">
        <v>100</v>
      </c>
      <c r="C8" s="75">
        <v>25</v>
      </c>
      <c r="D8" s="73" t="s">
        <v>16</v>
      </c>
      <c r="E8" s="76"/>
      <c r="F8" s="121">
        <f>1624-225</f>
        <v>1399</v>
      </c>
      <c r="G8" s="122"/>
      <c r="H8" s="123"/>
      <c r="I8" s="626"/>
      <c r="J8" s="626"/>
      <c r="K8" s="626"/>
    </row>
    <row r="9" spans="1:11">
      <c r="A9" s="68">
        <v>3</v>
      </c>
      <c r="B9" s="78"/>
      <c r="C9" s="70"/>
      <c r="D9" s="79" t="s">
        <v>161</v>
      </c>
      <c r="E9" s="76">
        <v>620</v>
      </c>
      <c r="F9" s="121">
        <f>G10-F8</f>
        <v>3</v>
      </c>
      <c r="G9" s="122"/>
      <c r="H9" s="123"/>
      <c r="I9" s="626"/>
      <c r="J9" s="626"/>
      <c r="K9" s="626"/>
    </row>
    <row r="10" spans="1:11">
      <c r="A10" s="68">
        <v>4</v>
      </c>
      <c r="B10" s="78"/>
      <c r="C10" s="70"/>
      <c r="D10" s="54" t="s">
        <v>47</v>
      </c>
      <c r="E10" s="76"/>
      <c r="F10" s="121"/>
      <c r="G10" s="122">
        <v>1402</v>
      </c>
      <c r="H10" s="123"/>
      <c r="I10" s="626"/>
      <c r="J10" s="626"/>
      <c r="K10" s="626"/>
    </row>
    <row r="11" spans="1:11">
      <c r="A11" s="68">
        <v>5</v>
      </c>
      <c r="B11" s="78"/>
      <c r="C11" s="70"/>
      <c r="D11" s="79"/>
      <c r="E11" s="76"/>
      <c r="F11" s="121"/>
      <c r="G11" s="122"/>
      <c r="H11" s="123"/>
      <c r="I11" s="626"/>
      <c r="J11" s="626"/>
      <c r="K11" s="626"/>
    </row>
    <row r="12" spans="1:11">
      <c r="A12" s="68">
        <v>6</v>
      </c>
      <c r="B12" s="78"/>
      <c r="C12" s="70">
        <v>26</v>
      </c>
      <c r="D12" s="79" t="s">
        <v>16</v>
      </c>
      <c r="E12" s="76"/>
      <c r="F12" s="121">
        <v>1052</v>
      </c>
      <c r="G12" s="122"/>
      <c r="H12" s="123"/>
      <c r="I12" s="626"/>
      <c r="J12" s="626"/>
      <c r="K12" s="626"/>
    </row>
    <row r="13" spans="1:11">
      <c r="A13" s="68">
        <v>7</v>
      </c>
      <c r="B13" s="78"/>
      <c r="C13" s="70"/>
      <c r="D13" s="54" t="s">
        <v>161</v>
      </c>
      <c r="E13" s="76">
        <v>620</v>
      </c>
      <c r="F13" s="121"/>
      <c r="G13" s="122">
        <f>F12-G14</f>
        <v>3</v>
      </c>
      <c r="H13" s="123"/>
      <c r="I13" s="626"/>
      <c r="J13" s="626"/>
      <c r="K13" s="626"/>
    </row>
    <row r="14" spans="1:11">
      <c r="A14" s="68">
        <v>8</v>
      </c>
      <c r="B14" s="78"/>
      <c r="C14" s="70"/>
      <c r="D14" s="54" t="s">
        <v>47</v>
      </c>
      <c r="E14" s="76"/>
      <c r="F14" s="121"/>
      <c r="G14" s="122">
        <v>1049</v>
      </c>
      <c r="H14" s="123"/>
      <c r="I14" s="626"/>
      <c r="J14" s="626"/>
      <c r="K14" s="626"/>
    </row>
    <row r="15" spans="1:11">
      <c r="A15" s="68">
        <v>9</v>
      </c>
      <c r="B15" s="78"/>
      <c r="C15" s="70"/>
      <c r="D15" s="79"/>
      <c r="E15" s="76"/>
      <c r="F15" s="121"/>
      <c r="G15" s="122"/>
      <c r="H15" s="123"/>
      <c r="I15" s="626"/>
      <c r="J15" s="626"/>
      <c r="K15" s="626"/>
    </row>
    <row r="16" spans="1:11">
      <c r="A16" s="68">
        <v>10</v>
      </c>
      <c r="B16" s="78"/>
      <c r="C16" s="70">
        <v>27</v>
      </c>
      <c r="D16" s="79" t="s">
        <v>16</v>
      </c>
      <c r="E16" s="76"/>
      <c r="F16" s="121">
        <v>1265</v>
      </c>
      <c r="G16" s="122"/>
      <c r="H16" s="123"/>
      <c r="I16" s="626"/>
      <c r="J16" s="626"/>
      <c r="K16" s="626"/>
    </row>
    <row r="17" spans="1:11">
      <c r="A17" s="68">
        <v>11</v>
      </c>
      <c r="B17" s="78"/>
      <c r="C17" s="70"/>
      <c r="D17" s="79" t="s">
        <v>161</v>
      </c>
      <c r="E17" s="76">
        <v>620</v>
      </c>
      <c r="F17" s="121">
        <f>G18-F16</f>
        <v>7</v>
      </c>
      <c r="G17" s="122"/>
      <c r="H17" s="123"/>
      <c r="I17" s="626"/>
      <c r="J17" s="626"/>
      <c r="K17" s="626"/>
    </row>
    <row r="18" spans="1:11">
      <c r="A18" s="68">
        <v>12</v>
      </c>
      <c r="B18" s="78"/>
      <c r="C18" s="70"/>
      <c r="D18" s="54" t="s">
        <v>47</v>
      </c>
      <c r="E18" s="76"/>
      <c r="F18" s="121"/>
      <c r="G18" s="122">
        <v>1272</v>
      </c>
      <c r="H18" s="123"/>
      <c r="I18" s="626"/>
      <c r="J18" s="626"/>
      <c r="K18" s="626"/>
    </row>
    <row r="19" spans="1:11">
      <c r="A19" s="68">
        <v>13</v>
      </c>
      <c r="B19" s="78"/>
      <c r="C19" s="70"/>
      <c r="D19" s="79"/>
      <c r="E19" s="76"/>
      <c r="F19" s="121"/>
      <c r="G19" s="122"/>
      <c r="H19" s="123"/>
      <c r="I19" s="626"/>
      <c r="J19" s="626"/>
      <c r="K19" s="626"/>
    </row>
    <row r="20" spans="1:11">
      <c r="A20" s="68">
        <v>14</v>
      </c>
      <c r="B20" s="78"/>
      <c r="C20" s="70">
        <v>28</v>
      </c>
      <c r="D20" s="79" t="s">
        <v>16</v>
      </c>
      <c r="E20" s="76"/>
      <c r="F20" s="121">
        <v>1185</v>
      </c>
      <c r="G20" s="122"/>
      <c r="H20" s="123"/>
      <c r="I20" s="626"/>
      <c r="J20" s="626"/>
      <c r="K20" s="626"/>
    </row>
    <row r="21" spans="1:11">
      <c r="A21" s="68">
        <v>15</v>
      </c>
      <c r="B21" s="78"/>
      <c r="C21" s="70"/>
      <c r="D21" s="54" t="s">
        <v>161</v>
      </c>
      <c r="E21" s="76">
        <v>620</v>
      </c>
      <c r="F21" s="121"/>
      <c r="G21" s="122">
        <f>F20-G22</f>
        <v>4</v>
      </c>
      <c r="H21" s="123"/>
      <c r="I21" s="626"/>
      <c r="J21" s="626"/>
      <c r="K21" s="626"/>
    </row>
    <row r="22" spans="1:11">
      <c r="A22" s="68">
        <v>16</v>
      </c>
      <c r="B22" s="78"/>
      <c r="C22" s="70"/>
      <c r="D22" s="54" t="s">
        <v>47</v>
      </c>
      <c r="E22" s="76"/>
      <c r="F22" s="121"/>
      <c r="G22" s="122">
        <v>1181</v>
      </c>
      <c r="H22" s="123"/>
      <c r="I22" s="626"/>
      <c r="J22" s="626"/>
      <c r="K22" s="626"/>
    </row>
    <row r="23" spans="1:11">
      <c r="A23" s="68">
        <v>17</v>
      </c>
      <c r="B23" s="78"/>
      <c r="C23" s="70"/>
      <c r="D23" s="79"/>
      <c r="E23" s="76"/>
      <c r="F23" s="121"/>
      <c r="G23" s="122"/>
      <c r="H23" s="123"/>
      <c r="I23" s="626"/>
      <c r="J23" s="626"/>
      <c r="K23" s="626"/>
    </row>
    <row r="24" spans="1:11">
      <c r="A24" s="68">
        <v>18</v>
      </c>
      <c r="B24" s="78"/>
      <c r="C24" s="70">
        <v>29</v>
      </c>
      <c r="D24" s="79" t="s">
        <v>16</v>
      </c>
      <c r="E24" s="76"/>
      <c r="F24" s="121">
        <v>1095</v>
      </c>
      <c r="G24" s="122"/>
      <c r="H24" s="123"/>
      <c r="I24" s="626"/>
      <c r="J24" s="626"/>
      <c r="K24" s="626"/>
    </row>
    <row r="25" spans="1:11">
      <c r="A25" s="68">
        <v>19</v>
      </c>
      <c r="B25" s="78"/>
      <c r="C25" s="70"/>
      <c r="D25" s="54" t="s">
        <v>161</v>
      </c>
      <c r="E25" s="76">
        <v>620</v>
      </c>
      <c r="F25" s="121"/>
      <c r="G25" s="122">
        <f>F24-G26</f>
        <v>5</v>
      </c>
      <c r="H25" s="123"/>
      <c r="I25" s="626"/>
      <c r="J25" s="626"/>
      <c r="K25" s="626"/>
    </row>
    <row r="26" spans="1:11">
      <c r="A26" s="68">
        <v>20</v>
      </c>
      <c r="B26" s="78"/>
      <c r="C26" s="70"/>
      <c r="D26" s="54" t="s">
        <v>47</v>
      </c>
      <c r="E26" s="76"/>
      <c r="F26" s="121"/>
      <c r="G26" s="122">
        <v>1090</v>
      </c>
      <c r="H26" s="123"/>
      <c r="I26" s="626"/>
      <c r="J26" s="626"/>
      <c r="K26" s="626"/>
    </row>
    <row r="27" spans="1:11">
      <c r="A27" s="68">
        <v>21</v>
      </c>
      <c r="B27" s="78"/>
      <c r="C27" s="70"/>
      <c r="D27" s="79"/>
      <c r="E27" s="76"/>
      <c r="F27" s="121"/>
      <c r="G27" s="122"/>
      <c r="H27" s="123"/>
      <c r="I27" s="626"/>
      <c r="J27" s="626"/>
      <c r="K27" s="626"/>
    </row>
    <row r="28" spans="1:11">
      <c r="A28" s="68">
        <v>22</v>
      </c>
      <c r="B28" s="78"/>
      <c r="C28" s="70">
        <v>30</v>
      </c>
      <c r="D28" s="79" t="s">
        <v>16</v>
      </c>
      <c r="E28" s="76"/>
      <c r="F28" s="121">
        <v>1218</v>
      </c>
      <c r="G28" s="122"/>
      <c r="H28" s="123"/>
      <c r="I28" s="626"/>
      <c r="J28" s="626"/>
      <c r="K28" s="626"/>
    </row>
    <row r="29" spans="1:11">
      <c r="A29" s="68">
        <v>23</v>
      </c>
      <c r="B29" s="78"/>
      <c r="C29" s="70"/>
      <c r="D29" s="54" t="s">
        <v>161</v>
      </c>
      <c r="E29" s="76">
        <v>620</v>
      </c>
      <c r="F29" s="121"/>
      <c r="G29" s="122">
        <f>F28-G30</f>
        <v>4</v>
      </c>
      <c r="H29" s="123"/>
      <c r="I29" s="626"/>
      <c r="J29" s="626"/>
      <c r="K29" s="626"/>
    </row>
    <row r="30" spans="1:11">
      <c r="A30" s="68">
        <v>24</v>
      </c>
      <c r="B30" s="78"/>
      <c r="C30" s="70"/>
      <c r="D30" s="54" t="s">
        <v>47</v>
      </c>
      <c r="E30" s="76"/>
      <c r="F30" s="121"/>
      <c r="G30" s="122">
        <v>1214</v>
      </c>
      <c r="H30" s="123"/>
      <c r="I30" s="626"/>
      <c r="J30" s="626"/>
      <c r="K30" s="626"/>
    </row>
    <row r="31" spans="1:11" ht="15" customHeight="1" thickBot="1">
      <c r="A31" s="124">
        <v>25</v>
      </c>
      <c r="B31" s="125"/>
      <c r="C31" s="112"/>
      <c r="D31" s="126"/>
      <c r="E31" s="127"/>
      <c r="F31" s="128"/>
      <c r="G31" s="129"/>
      <c r="H31" s="130"/>
      <c r="I31" s="626"/>
      <c r="J31" s="626"/>
      <c r="K31" s="626"/>
    </row>
    <row r="32" spans="1:11" ht="15.75" thickTop="1">
      <c r="C32" s="114"/>
      <c r="D32" s="57"/>
      <c r="I32" s="626"/>
      <c r="J32" s="626"/>
      <c r="K32" s="626"/>
    </row>
    <row r="33" spans="2:11">
      <c r="B33" s="626"/>
      <c r="C33" s="626"/>
      <c r="D33" s="628"/>
      <c r="E33" s="626"/>
      <c r="F33" s="626"/>
      <c r="G33" s="626"/>
      <c r="H33" s="626"/>
      <c r="I33" s="626"/>
      <c r="J33" s="626"/>
      <c r="K33" s="626"/>
    </row>
  </sheetData>
  <mergeCells count="6">
    <mergeCell ref="B3:F3"/>
    <mergeCell ref="B5:C6"/>
    <mergeCell ref="D5:D6"/>
    <mergeCell ref="E5:E6"/>
    <mergeCell ref="F5:F6"/>
    <mergeCell ref="G5:G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B25C1-918B-4082-BBA9-541DBC05F797}">
  <dimension ref="A1:K19"/>
  <sheetViews>
    <sheetView workbookViewId="0">
      <selection activeCell="N9" sqref="N9"/>
    </sheetView>
  </sheetViews>
  <sheetFormatPr defaultColWidth="10.28515625" defaultRowHeight="15"/>
  <cols>
    <col min="1" max="1" width="1.7109375" style="57" customWidth="1"/>
    <col min="2" max="2" width="5.140625" style="57" customWidth="1"/>
    <col min="3" max="3" width="2.7109375" style="57" customWidth="1"/>
    <col min="4" max="4" width="22" style="57" customWidth="1"/>
    <col min="5" max="5" width="5.140625" style="57" customWidth="1"/>
    <col min="6" max="7" width="13.28515625" style="57" customWidth="1"/>
    <col min="8" max="8" width="14.5703125" style="57" customWidth="1"/>
    <col min="9" max="9" width="13.28515625" style="57" customWidth="1"/>
    <col min="10" max="10" width="1.7109375" style="57" customWidth="1"/>
    <col min="11" max="16384" width="10.28515625" style="57"/>
  </cols>
  <sheetData>
    <row r="1" spans="1:11">
      <c r="A1" s="56" t="s">
        <v>162</v>
      </c>
      <c r="D1" s="114"/>
      <c r="G1" s="131"/>
      <c r="H1" s="131"/>
    </row>
    <row r="2" spans="1:11">
      <c r="B2" s="59"/>
      <c r="D2" s="114"/>
      <c r="G2" s="131"/>
      <c r="H2" s="131"/>
    </row>
    <row r="3" spans="1:11">
      <c r="B3" s="506" t="s">
        <v>89</v>
      </c>
      <c r="C3" s="506"/>
      <c r="D3" s="506"/>
      <c r="E3" s="506"/>
      <c r="F3" s="506"/>
      <c r="G3" s="506"/>
      <c r="H3" s="506"/>
      <c r="I3" s="506"/>
    </row>
    <row r="4" spans="1:11">
      <c r="B4" s="132" t="s">
        <v>163</v>
      </c>
      <c r="C4" s="60"/>
      <c r="D4" s="133"/>
      <c r="E4" s="133"/>
      <c r="F4" s="60"/>
      <c r="G4" s="60"/>
      <c r="H4" s="60" t="s">
        <v>164</v>
      </c>
      <c r="I4" s="63">
        <v>620</v>
      </c>
    </row>
    <row r="5" spans="1:11" ht="15.75" thickBot="1"/>
    <row r="6" spans="1:11" s="116" customFormat="1" ht="15" customHeight="1" thickTop="1">
      <c r="B6" s="507" t="s">
        <v>3</v>
      </c>
      <c r="C6" s="508"/>
      <c r="D6" s="510" t="s">
        <v>4</v>
      </c>
      <c r="E6" s="528" t="s">
        <v>5</v>
      </c>
      <c r="F6" s="514" t="s">
        <v>6</v>
      </c>
      <c r="G6" s="514" t="s">
        <v>7</v>
      </c>
      <c r="H6" s="530" t="s">
        <v>90</v>
      </c>
      <c r="I6" s="530"/>
    </row>
    <row r="7" spans="1:11" s="116" customFormat="1" ht="15" customHeight="1">
      <c r="B7" s="527"/>
      <c r="C7" s="509"/>
      <c r="D7" s="511"/>
      <c r="E7" s="529"/>
      <c r="F7" s="515"/>
      <c r="G7" s="515"/>
      <c r="H7" s="134" t="s">
        <v>6</v>
      </c>
      <c r="I7" s="67" t="s">
        <v>7</v>
      </c>
    </row>
    <row r="8" spans="1:11" ht="30">
      <c r="B8" s="135" t="s">
        <v>8</v>
      </c>
      <c r="C8" s="106"/>
      <c r="D8" s="104"/>
      <c r="E8" s="136"/>
      <c r="F8" s="72"/>
      <c r="G8" s="72"/>
      <c r="H8" s="72"/>
      <c r="I8" s="72"/>
    </row>
    <row r="9" spans="1:11">
      <c r="B9" s="135" t="s">
        <v>100</v>
      </c>
      <c r="C9" s="106">
        <v>25</v>
      </c>
      <c r="D9" s="104"/>
      <c r="E9" s="136" t="s">
        <v>165</v>
      </c>
      <c r="F9" s="122">
        <f>'[2]P9.1B'!G9</f>
        <v>3</v>
      </c>
      <c r="G9" s="72"/>
      <c r="H9" s="122">
        <f>F9</f>
        <v>3</v>
      </c>
      <c r="I9" s="72"/>
    </row>
    <row r="10" spans="1:11">
      <c r="B10" s="137"/>
      <c r="C10" s="106">
        <v>26</v>
      </c>
      <c r="D10" s="104"/>
      <c r="E10" s="136" t="s">
        <v>165</v>
      </c>
      <c r="F10" s="122"/>
      <c r="G10" s="122">
        <f>'[2]P9.1B'!H13</f>
        <v>3</v>
      </c>
      <c r="H10" s="122">
        <f>H9-G10</f>
        <v>0</v>
      </c>
      <c r="I10" s="72"/>
    </row>
    <row r="11" spans="1:11">
      <c r="B11" s="137"/>
      <c r="C11" s="106">
        <v>27</v>
      </c>
      <c r="D11" s="104"/>
      <c r="E11" s="136" t="s">
        <v>165</v>
      </c>
      <c r="F11" s="122">
        <f>'[2]P9.1B'!G17</f>
        <v>7</v>
      </c>
      <c r="G11" s="122"/>
      <c r="H11" s="122">
        <f>F11</f>
        <v>7</v>
      </c>
      <c r="I11" s="631"/>
      <c r="K11" s="632"/>
    </row>
    <row r="12" spans="1:11">
      <c r="B12" s="137"/>
      <c r="C12" s="106">
        <v>28</v>
      </c>
      <c r="D12" s="104"/>
      <c r="E12" s="136" t="s">
        <v>165</v>
      </c>
      <c r="F12" s="72"/>
      <c r="G12" s="122">
        <f>'[2]P9.1B'!H21</f>
        <v>4</v>
      </c>
      <c r="H12" s="122">
        <f>H11-G12</f>
        <v>3</v>
      </c>
      <c r="I12" s="631"/>
      <c r="K12" s="632"/>
    </row>
    <row r="13" spans="1:11">
      <c r="B13" s="138"/>
      <c r="C13" s="106">
        <v>29</v>
      </c>
      <c r="D13" s="104"/>
      <c r="E13" s="136" t="s">
        <v>165</v>
      </c>
      <c r="F13" s="72"/>
      <c r="G13" s="122">
        <f>'[2]P9.1B'!H25</f>
        <v>5</v>
      </c>
      <c r="H13" s="122"/>
      <c r="I13" s="633">
        <v>2</v>
      </c>
      <c r="K13" s="632"/>
    </row>
    <row r="14" spans="1:11">
      <c r="B14" s="139"/>
      <c r="C14" s="106">
        <v>30</v>
      </c>
      <c r="D14" s="104"/>
      <c r="E14" s="136" t="s">
        <v>165</v>
      </c>
      <c r="F14" s="72"/>
      <c r="G14" s="122">
        <f>'[2]P9.1B'!H29</f>
        <v>4</v>
      </c>
      <c r="H14" s="631"/>
      <c r="I14" s="140">
        <v>6</v>
      </c>
      <c r="K14" s="632"/>
    </row>
    <row r="15" spans="1:11" ht="15" customHeight="1" thickBot="1">
      <c r="B15" s="125"/>
      <c r="C15" s="126"/>
      <c r="D15" s="126"/>
      <c r="E15" s="141"/>
      <c r="F15" s="129"/>
      <c r="G15" s="129"/>
      <c r="H15" s="129"/>
      <c r="I15" s="129"/>
    </row>
    <row r="16" spans="1:11" ht="15.75" thickTop="1"/>
    <row r="17" spans="2:11">
      <c r="B17" s="57" t="s">
        <v>542</v>
      </c>
      <c r="K17" s="632"/>
    </row>
    <row r="19" spans="2:11">
      <c r="B19" s="626"/>
      <c r="C19" s="626"/>
      <c r="D19" s="626"/>
      <c r="E19" s="626"/>
      <c r="F19" s="626"/>
      <c r="G19" s="626"/>
      <c r="H19" s="626"/>
      <c r="I19" s="626"/>
      <c r="J19" s="626"/>
      <c r="K19" s="626"/>
    </row>
  </sheetData>
  <mergeCells count="7">
    <mergeCell ref="B3:I3"/>
    <mergeCell ref="B6:C7"/>
    <mergeCell ref="D6:D7"/>
    <mergeCell ref="E6:E7"/>
    <mergeCell ref="F6:F7"/>
    <mergeCell ref="G6:G7"/>
    <mergeCell ref="H6:I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C44A4-B03B-4AE2-B637-D00108FEBE7B}">
  <dimension ref="A1:S28"/>
  <sheetViews>
    <sheetView workbookViewId="0">
      <selection activeCell="S13" sqref="S13"/>
    </sheetView>
  </sheetViews>
  <sheetFormatPr defaultColWidth="9.140625" defaultRowHeight="15"/>
  <cols>
    <col min="1" max="1" width="3.28515625" style="57" customWidth="1"/>
    <col min="2" max="2" width="4.7109375" style="57" customWidth="1"/>
    <col min="3" max="3" width="52.85546875" style="57" customWidth="1"/>
    <col min="4" max="4" width="9.42578125" style="57" bestFit="1" customWidth="1"/>
    <col min="5" max="5" width="10.42578125" style="57" bestFit="1" customWidth="1"/>
    <col min="6" max="6" width="6.140625" style="57" customWidth="1"/>
    <col min="7" max="7" width="0.7109375" style="57" customWidth="1"/>
    <col min="8" max="9" width="10.42578125" style="57" hidden="1" customWidth="1"/>
    <col min="10" max="11" width="9.140625" style="57" hidden="1" customWidth="1"/>
    <col min="12" max="16384" width="9.140625" style="57"/>
  </cols>
  <sheetData>
    <row r="1" spans="1:19">
      <c r="A1" s="56" t="s">
        <v>166</v>
      </c>
      <c r="D1" s="142"/>
    </row>
    <row r="2" spans="1:19">
      <c r="A2" s="59"/>
    </row>
    <row r="3" spans="1:19">
      <c r="A3" s="516" t="s">
        <v>167</v>
      </c>
      <c r="B3" s="516"/>
      <c r="C3" s="516"/>
      <c r="D3" s="516"/>
      <c r="E3" s="516"/>
      <c r="F3" s="516"/>
    </row>
    <row r="4" spans="1:19">
      <c r="A4" s="534" t="s">
        <v>168</v>
      </c>
      <c r="B4" s="534"/>
      <c r="C4" s="534"/>
      <c r="D4" s="534"/>
      <c r="E4" s="534"/>
      <c r="F4" s="534"/>
    </row>
    <row r="5" spans="1:19">
      <c r="A5" s="535" t="s">
        <v>169</v>
      </c>
      <c r="B5" s="535"/>
      <c r="C5" s="535"/>
      <c r="D5" s="535"/>
      <c r="E5" s="535"/>
      <c r="F5" s="535"/>
      <c r="G5" s="144"/>
      <c r="H5" s="144"/>
      <c r="I5" s="144"/>
      <c r="J5" s="144"/>
      <c r="K5" s="144"/>
    </row>
    <row r="6" spans="1:19" ht="15.75" thickBot="1">
      <c r="A6" s="145"/>
      <c r="B6" s="146"/>
      <c r="C6" s="146"/>
      <c r="D6" s="146"/>
      <c r="E6" s="146"/>
      <c r="F6" s="146"/>
      <c r="G6" s="144"/>
      <c r="H6" s="144"/>
      <c r="I6" s="144"/>
      <c r="J6" s="144"/>
      <c r="K6" s="144"/>
    </row>
    <row r="7" spans="1:19" ht="15.75" thickTop="1">
      <c r="A7" s="536" t="s">
        <v>170</v>
      </c>
      <c r="B7" s="537"/>
      <c r="C7" s="537"/>
      <c r="D7" s="147"/>
      <c r="E7" s="148">
        <v>10642.03</v>
      </c>
      <c r="F7" s="149"/>
      <c r="G7" s="150"/>
      <c r="H7" s="151"/>
      <c r="I7" s="151"/>
      <c r="J7" s="151"/>
      <c r="K7" s="151"/>
      <c r="L7" s="152"/>
      <c r="M7" s="152"/>
      <c r="N7" s="152"/>
      <c r="O7" s="152"/>
      <c r="P7" s="152"/>
      <c r="Q7" s="152"/>
      <c r="R7" s="152"/>
      <c r="S7" s="152"/>
    </row>
    <row r="8" spans="1:19">
      <c r="A8" s="538" t="s">
        <v>171</v>
      </c>
      <c r="B8" s="539"/>
      <c r="C8" s="539"/>
      <c r="D8" s="153"/>
      <c r="E8" s="154"/>
      <c r="F8" s="152"/>
      <c r="G8" s="150"/>
      <c r="H8" s="151"/>
      <c r="I8" s="151"/>
      <c r="J8" s="151"/>
      <c r="K8" s="151"/>
      <c r="L8" s="152"/>
      <c r="M8" s="152"/>
      <c r="N8" s="152"/>
      <c r="O8" s="152"/>
      <c r="P8" s="152"/>
      <c r="Q8" s="152"/>
      <c r="R8" s="152"/>
      <c r="S8" s="152"/>
    </row>
    <row r="9" spans="1:19" ht="15.75" thickBot="1">
      <c r="A9" s="143"/>
      <c r="B9" s="533" t="s">
        <v>172</v>
      </c>
      <c r="C9" s="533"/>
      <c r="D9" s="156"/>
      <c r="E9" s="157">
        <v>1082.77</v>
      </c>
      <c r="F9" s="73"/>
      <c r="G9" s="158"/>
      <c r="H9" s="144"/>
      <c r="I9" s="144"/>
      <c r="J9" s="144"/>
      <c r="K9" s="144"/>
    </row>
    <row r="10" spans="1:19">
      <c r="A10" s="115"/>
      <c r="B10" s="132"/>
      <c r="C10" s="132"/>
      <c r="D10" s="156"/>
      <c r="E10" s="159">
        <f>SUM(E7:E9)</f>
        <v>11724.800000000001</v>
      </c>
      <c r="F10" s="60"/>
      <c r="G10" s="158"/>
      <c r="H10" s="158"/>
      <c r="I10" s="158"/>
      <c r="J10" s="144"/>
      <c r="K10" s="144"/>
    </row>
    <row r="11" spans="1:19">
      <c r="A11" s="531" t="s">
        <v>173</v>
      </c>
      <c r="B11" s="531"/>
      <c r="C11" s="531"/>
      <c r="D11" s="160"/>
      <c r="E11" s="159"/>
      <c r="F11" s="60"/>
      <c r="G11" s="158"/>
      <c r="H11" s="144"/>
      <c r="I11" s="144"/>
      <c r="J11" s="144"/>
      <c r="K11" s="144"/>
    </row>
    <row r="12" spans="1:19">
      <c r="A12" s="143"/>
      <c r="B12" s="155" t="s">
        <v>174</v>
      </c>
      <c r="C12" s="143"/>
      <c r="D12" s="161">
        <v>261.75</v>
      </c>
      <c r="E12" s="161"/>
      <c r="F12" s="73"/>
      <c r="G12" s="158"/>
      <c r="H12" s="144"/>
      <c r="I12" s="144"/>
      <c r="J12" s="144"/>
      <c r="K12" s="144"/>
    </row>
    <row r="13" spans="1:19">
      <c r="A13" s="143"/>
      <c r="B13" s="155" t="s">
        <v>175</v>
      </c>
      <c r="C13" s="143"/>
      <c r="D13" s="161">
        <v>331.06</v>
      </c>
      <c r="E13" s="161"/>
      <c r="F13" s="73"/>
      <c r="G13" s="158"/>
      <c r="H13" s="144"/>
      <c r="I13" s="144"/>
      <c r="J13" s="144"/>
      <c r="K13" s="144"/>
    </row>
    <row r="14" spans="1:19" ht="15.75" thickBot="1">
      <c r="A14" s="143"/>
      <c r="B14" s="155" t="s">
        <v>176</v>
      </c>
      <c r="C14" s="143"/>
      <c r="D14" s="157">
        <v>663.4</v>
      </c>
      <c r="E14" s="161"/>
      <c r="F14" s="73"/>
      <c r="G14" s="158"/>
      <c r="H14" s="144"/>
      <c r="I14" s="144"/>
      <c r="J14" s="144"/>
      <c r="K14" s="144"/>
    </row>
    <row r="15" spans="1:19" ht="15.75" thickBot="1">
      <c r="A15" s="162"/>
      <c r="B15" s="73"/>
      <c r="C15" s="73" t="s">
        <v>177</v>
      </c>
      <c r="D15" s="160"/>
      <c r="E15" s="163">
        <f>SUM(D12:D14)</f>
        <v>1256.21</v>
      </c>
      <c r="F15" s="73"/>
      <c r="G15" s="158"/>
      <c r="H15" s="164"/>
      <c r="I15" s="164"/>
      <c r="J15" s="144"/>
      <c r="K15" s="144"/>
    </row>
    <row r="16" spans="1:19" ht="15.75" thickBot="1">
      <c r="A16" s="532" t="s">
        <v>178</v>
      </c>
      <c r="B16" s="533"/>
      <c r="C16" s="533"/>
      <c r="D16" s="165"/>
      <c r="E16" s="166">
        <f>E10-E15</f>
        <v>10468.59</v>
      </c>
      <c r="F16" s="73"/>
      <c r="G16" s="158"/>
      <c r="H16" s="164"/>
      <c r="I16" s="164"/>
      <c r="J16" s="144"/>
      <c r="K16" s="144"/>
    </row>
    <row r="17" spans="1:12" ht="15.75" thickTop="1">
      <c r="A17" s="60"/>
      <c r="B17" s="60"/>
      <c r="C17" s="60"/>
      <c r="D17" s="160"/>
      <c r="E17" s="159"/>
      <c r="F17" s="60"/>
      <c r="G17" s="158"/>
      <c r="H17" s="144"/>
      <c r="I17" s="144"/>
      <c r="J17" s="144"/>
      <c r="K17" s="144"/>
    </row>
    <row r="18" spans="1:12">
      <c r="A18" s="532" t="s">
        <v>179</v>
      </c>
      <c r="B18" s="533"/>
      <c r="C18" s="533"/>
      <c r="D18" s="165"/>
      <c r="E18" s="167">
        <v>9418.59</v>
      </c>
      <c r="F18" s="73"/>
      <c r="G18" s="158"/>
      <c r="H18" s="144"/>
      <c r="I18" s="144"/>
      <c r="J18" s="144"/>
      <c r="K18" s="144"/>
    </row>
    <row r="19" spans="1:12">
      <c r="A19" s="155" t="s">
        <v>171</v>
      </c>
      <c r="B19" s="155"/>
      <c r="C19" s="155"/>
      <c r="D19" s="165"/>
      <c r="E19" s="167"/>
      <c r="F19" s="73"/>
      <c r="G19" s="158"/>
      <c r="H19" s="144"/>
      <c r="I19" s="144"/>
      <c r="J19" s="144"/>
      <c r="K19" s="144"/>
    </row>
    <row r="20" spans="1:12">
      <c r="A20" s="155"/>
      <c r="B20" s="155" t="s">
        <v>180</v>
      </c>
      <c r="C20" s="155"/>
      <c r="D20" s="161">
        <v>1587</v>
      </c>
      <c r="E20" s="167"/>
      <c r="F20" s="73"/>
      <c r="G20" s="158"/>
      <c r="H20" s="144"/>
      <c r="I20" s="144"/>
      <c r="J20" s="144"/>
      <c r="K20" s="144"/>
      <c r="L20" s="168"/>
    </row>
    <row r="21" spans="1:12" ht="15.75" thickBot="1">
      <c r="A21" s="155"/>
      <c r="B21" s="155" t="s">
        <v>181</v>
      </c>
      <c r="C21" s="155"/>
      <c r="D21" s="157">
        <v>33</v>
      </c>
      <c r="E21" s="163">
        <f>SUM(D20:D21)</f>
        <v>1620</v>
      </c>
      <c r="F21" s="73"/>
      <c r="G21" s="158"/>
      <c r="H21" s="164"/>
      <c r="I21" s="164"/>
      <c r="J21" s="144"/>
      <c r="K21" s="144"/>
    </row>
    <row r="22" spans="1:12">
      <c r="A22" s="155"/>
      <c r="C22" s="155"/>
      <c r="D22" s="160"/>
      <c r="E22" s="169">
        <f>E18+E21</f>
        <v>11038.59</v>
      </c>
      <c r="F22" s="73"/>
      <c r="G22" s="158"/>
      <c r="H22" s="164"/>
      <c r="I22" s="164"/>
      <c r="J22" s="144"/>
      <c r="K22" s="144"/>
    </row>
    <row r="23" spans="1:12">
      <c r="A23" s="73" t="s">
        <v>182</v>
      </c>
      <c r="B23" s="73"/>
      <c r="C23" s="73"/>
      <c r="D23" s="165"/>
      <c r="E23" s="161"/>
      <c r="F23" s="73"/>
      <c r="G23" s="158"/>
      <c r="H23" s="144"/>
      <c r="I23" s="144"/>
      <c r="J23" s="144"/>
      <c r="K23" s="144"/>
    </row>
    <row r="24" spans="1:12">
      <c r="A24" s="73"/>
      <c r="B24" s="73" t="s">
        <v>183</v>
      </c>
      <c r="C24" s="73"/>
      <c r="D24" s="161">
        <v>545</v>
      </c>
      <c r="E24" s="161"/>
      <c r="F24" s="73"/>
      <c r="G24" s="158"/>
      <c r="H24" s="144"/>
      <c r="I24" s="144"/>
      <c r="J24" s="144"/>
      <c r="K24" s="144"/>
    </row>
    <row r="25" spans="1:12" ht="15.75" thickBot="1">
      <c r="A25" s="73"/>
      <c r="B25" s="73" t="s">
        <v>184</v>
      </c>
      <c r="C25" s="73"/>
      <c r="D25" s="157">
        <v>25</v>
      </c>
      <c r="E25" s="157">
        <f>SUM(D24:D25)</f>
        <v>570</v>
      </c>
      <c r="F25" s="73"/>
      <c r="G25" s="158"/>
      <c r="H25" s="164"/>
      <c r="I25" s="164"/>
      <c r="J25" s="144"/>
      <c r="K25" s="144"/>
    </row>
    <row r="26" spans="1:12" ht="15.75" thickBot="1">
      <c r="A26" s="73" t="s">
        <v>185</v>
      </c>
      <c r="B26" s="73"/>
      <c r="C26" s="73"/>
      <c r="D26" s="170"/>
      <c r="E26" s="166">
        <f>E22-E25</f>
        <v>10468.59</v>
      </c>
      <c r="F26" s="73"/>
      <c r="G26" s="158"/>
      <c r="H26" s="164"/>
      <c r="I26" s="164"/>
      <c r="J26" s="144"/>
      <c r="K26" s="144"/>
    </row>
    <row r="27" spans="1:12" ht="15.75" thickTop="1">
      <c r="A27" s="60"/>
      <c r="B27" s="60"/>
      <c r="C27" s="60"/>
      <c r="D27" s="170"/>
      <c r="E27" s="160"/>
      <c r="F27" s="60"/>
      <c r="G27" s="144"/>
      <c r="H27" s="144"/>
      <c r="I27" s="144"/>
      <c r="J27" s="144"/>
      <c r="K27" s="144"/>
    </row>
    <row r="28" spans="1:12">
      <c r="C28" s="171"/>
      <c r="D28" s="172"/>
      <c r="E28" s="173"/>
      <c r="G28" s="144"/>
      <c r="H28" s="144"/>
      <c r="I28" s="144"/>
      <c r="J28" s="144"/>
      <c r="K28" s="144"/>
    </row>
  </sheetData>
  <mergeCells count="9">
    <mergeCell ref="A11:C11"/>
    <mergeCell ref="A16:C16"/>
    <mergeCell ref="A18:C18"/>
    <mergeCell ref="A3:F3"/>
    <mergeCell ref="A4:F4"/>
    <mergeCell ref="A5:F5"/>
    <mergeCell ref="A7:C7"/>
    <mergeCell ref="A8:C8"/>
    <mergeCell ref="B9:C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36B90-EC90-46CC-A65B-2A9A49CC2039}">
  <dimension ref="A1:M23"/>
  <sheetViews>
    <sheetView workbookViewId="0">
      <selection sqref="A1:XFD1048576"/>
    </sheetView>
  </sheetViews>
  <sheetFormatPr defaultColWidth="10.28515625" defaultRowHeight="15"/>
  <cols>
    <col min="1" max="1" width="1.7109375" style="57" customWidth="1"/>
    <col min="2" max="2" width="6.140625" style="57" customWidth="1"/>
    <col min="3" max="3" width="4.5703125" style="114" customWidth="1"/>
    <col min="4" max="4" width="3" style="57" bestFit="1" customWidth="1"/>
    <col min="5" max="5" width="4.85546875" style="57" customWidth="1"/>
    <col min="6" max="6" width="4.7109375" style="57" customWidth="1"/>
    <col min="7" max="7" width="2.28515625" style="57" customWidth="1"/>
    <col min="8" max="8" width="28.140625" style="57" customWidth="1"/>
    <col min="9" max="9" width="10" style="57" customWidth="1"/>
    <col min="10" max="11" width="13.28515625" style="57" customWidth="1"/>
    <col min="12" max="12" width="3.85546875" style="57" customWidth="1"/>
    <col min="13" max="13" width="2.7109375" style="57" customWidth="1"/>
    <col min="14" max="16384" width="10.28515625" style="57"/>
  </cols>
  <sheetData>
    <row r="1" spans="1:13">
      <c r="A1" s="56" t="s">
        <v>186</v>
      </c>
      <c r="C1" s="57"/>
      <c r="I1" s="142"/>
    </row>
    <row r="2" spans="1:13">
      <c r="C2" s="57"/>
      <c r="I2" s="116"/>
      <c r="L2" s="100"/>
      <c r="M2" s="100"/>
    </row>
    <row r="3" spans="1:13">
      <c r="B3" s="506" t="s">
        <v>1</v>
      </c>
      <c r="C3" s="506"/>
      <c r="D3" s="506"/>
      <c r="E3" s="506"/>
      <c r="F3" s="506"/>
      <c r="G3" s="506"/>
      <c r="H3" s="506"/>
      <c r="I3" s="506"/>
      <c r="J3" s="506"/>
      <c r="K3" s="57" t="s">
        <v>160</v>
      </c>
      <c r="L3" s="174">
        <v>1</v>
      </c>
      <c r="M3" s="59"/>
    </row>
    <row r="4" spans="1:13" ht="5.0999999999999996" customHeight="1" thickBot="1">
      <c r="B4" s="58"/>
      <c r="C4" s="58"/>
      <c r="D4" s="58"/>
      <c r="F4" s="116"/>
    </row>
    <row r="5" spans="1:13" s="116" customFormat="1" ht="30.75" thickTop="1">
      <c r="A5" s="175"/>
      <c r="B5" s="546" t="s">
        <v>3</v>
      </c>
      <c r="C5" s="547"/>
      <c r="D5" s="546" t="s">
        <v>4</v>
      </c>
      <c r="E5" s="548"/>
      <c r="F5" s="548"/>
      <c r="G5" s="548"/>
      <c r="H5" s="547"/>
      <c r="I5" s="177" t="s">
        <v>187</v>
      </c>
      <c r="J5" s="178" t="s">
        <v>6</v>
      </c>
      <c r="K5" s="178" t="s">
        <v>7</v>
      </c>
      <c r="L5" s="179"/>
      <c r="M5" s="180"/>
    </row>
    <row r="6" spans="1:13">
      <c r="A6" s="181">
        <v>1</v>
      </c>
      <c r="B6" s="182" t="s">
        <v>8</v>
      </c>
      <c r="C6" s="70"/>
      <c r="D6" s="183"/>
      <c r="E6" s="183"/>
      <c r="F6" s="183"/>
      <c r="G6" s="183"/>
      <c r="H6" s="184"/>
      <c r="I6" s="90"/>
      <c r="J6" s="185"/>
      <c r="K6" s="165"/>
      <c r="L6" s="186"/>
      <c r="M6" s="187"/>
    </row>
    <row r="7" spans="1:13" ht="15" customHeight="1">
      <c r="A7" s="188">
        <v>2</v>
      </c>
      <c r="B7" s="189" t="s">
        <v>188</v>
      </c>
      <c r="C7" s="190">
        <v>31</v>
      </c>
      <c r="D7" s="549" t="s">
        <v>16</v>
      </c>
      <c r="E7" s="550"/>
      <c r="F7" s="550"/>
      <c r="G7" s="550"/>
      <c r="H7" s="551"/>
      <c r="I7" s="191"/>
      <c r="J7" s="192">
        <v>1620</v>
      </c>
      <c r="K7" s="193"/>
      <c r="L7" s="194"/>
      <c r="M7" s="195"/>
    </row>
    <row r="8" spans="1:13" ht="15" customHeight="1">
      <c r="A8" s="188">
        <v>3</v>
      </c>
      <c r="B8" s="196"/>
      <c r="C8" s="197"/>
      <c r="D8" s="198"/>
      <c r="E8" s="550" t="s">
        <v>189</v>
      </c>
      <c r="F8" s="550"/>
      <c r="G8" s="550"/>
      <c r="H8" s="551"/>
      <c r="I8" s="191"/>
      <c r="J8" s="192"/>
      <c r="K8" s="192">
        <v>1587</v>
      </c>
      <c r="L8" s="194"/>
      <c r="M8" s="195"/>
    </row>
    <row r="9" spans="1:13">
      <c r="A9" s="181">
        <v>4</v>
      </c>
      <c r="B9" s="199"/>
      <c r="C9" s="70"/>
      <c r="D9" s="200"/>
      <c r="E9" s="544" t="s">
        <v>190</v>
      </c>
      <c r="F9" s="544"/>
      <c r="G9" s="544"/>
      <c r="H9" s="545"/>
      <c r="I9" s="90"/>
      <c r="J9" s="161"/>
      <c r="K9" s="161">
        <v>33</v>
      </c>
      <c r="L9" s="186"/>
      <c r="M9" s="187"/>
    </row>
    <row r="10" spans="1:13">
      <c r="A10" s="181">
        <v>5</v>
      </c>
      <c r="B10" s="201"/>
      <c r="C10" s="57"/>
      <c r="D10" s="200"/>
      <c r="E10" s="183"/>
      <c r="F10" s="541" t="s">
        <v>191</v>
      </c>
      <c r="G10" s="541"/>
      <c r="H10" s="542"/>
      <c r="I10" s="202"/>
      <c r="J10" s="159"/>
      <c r="K10" s="169"/>
      <c r="L10" s="186"/>
      <c r="M10" s="187"/>
    </row>
    <row r="11" spans="1:13">
      <c r="A11" s="181">
        <v>6</v>
      </c>
      <c r="B11" s="199"/>
      <c r="C11" s="75"/>
      <c r="D11" s="200"/>
      <c r="E11" s="183"/>
      <c r="F11" s="541" t="s">
        <v>192</v>
      </c>
      <c r="G11" s="541"/>
      <c r="H11" s="542"/>
      <c r="I11" s="90"/>
      <c r="J11" s="161"/>
      <c r="K11" s="167"/>
      <c r="L11" s="186"/>
      <c r="M11" s="187"/>
    </row>
    <row r="12" spans="1:13">
      <c r="A12" s="181">
        <v>7</v>
      </c>
      <c r="B12" s="199"/>
      <c r="C12" s="70"/>
      <c r="D12" s="200"/>
      <c r="E12" s="183"/>
      <c r="F12" s="183"/>
      <c r="G12" s="183"/>
      <c r="H12" s="184"/>
      <c r="I12" s="90"/>
      <c r="J12" s="161"/>
      <c r="K12" s="167"/>
      <c r="L12" s="186"/>
      <c r="M12" s="187"/>
    </row>
    <row r="13" spans="1:13">
      <c r="A13" s="181">
        <v>8</v>
      </c>
      <c r="B13" s="199"/>
      <c r="C13" s="75">
        <v>31</v>
      </c>
      <c r="D13" s="543" t="s">
        <v>193</v>
      </c>
      <c r="E13" s="544"/>
      <c r="F13" s="544"/>
      <c r="G13" s="544"/>
      <c r="H13" s="545"/>
      <c r="I13" s="90"/>
      <c r="J13" s="167">
        <v>545</v>
      </c>
      <c r="K13" s="161"/>
      <c r="L13" s="186"/>
      <c r="M13" s="187"/>
    </row>
    <row r="14" spans="1:13">
      <c r="A14" s="181">
        <v>9</v>
      </c>
      <c r="B14" s="199"/>
      <c r="C14" s="75"/>
      <c r="D14" s="200"/>
      <c r="E14" s="544" t="s">
        <v>16</v>
      </c>
      <c r="F14" s="544"/>
      <c r="G14" s="544"/>
      <c r="H14" s="545"/>
      <c r="I14" s="90"/>
      <c r="J14" s="167"/>
      <c r="K14" s="167">
        <f>J13</f>
        <v>545</v>
      </c>
      <c r="L14" s="186"/>
      <c r="M14" s="187"/>
    </row>
    <row r="15" spans="1:13">
      <c r="A15" s="181">
        <v>10</v>
      </c>
      <c r="B15" s="199"/>
      <c r="C15" s="75"/>
      <c r="D15" s="200"/>
      <c r="E15" s="183"/>
      <c r="F15" s="541" t="s">
        <v>194</v>
      </c>
      <c r="G15" s="541"/>
      <c r="H15" s="542"/>
      <c r="I15" s="90"/>
      <c r="J15" s="167"/>
      <c r="K15" s="167"/>
      <c r="L15" s="186"/>
      <c r="M15" s="187"/>
    </row>
    <row r="16" spans="1:13">
      <c r="A16" s="181">
        <v>11</v>
      </c>
      <c r="B16" s="199"/>
      <c r="C16" s="70"/>
      <c r="D16" s="200"/>
      <c r="E16" s="544"/>
      <c r="F16" s="544"/>
      <c r="G16" s="544"/>
      <c r="H16" s="545"/>
      <c r="I16" s="90"/>
      <c r="J16" s="161"/>
      <c r="K16" s="167"/>
      <c r="L16" s="186"/>
      <c r="M16" s="187"/>
    </row>
    <row r="17" spans="1:13">
      <c r="A17" s="181">
        <v>12</v>
      </c>
      <c r="B17" s="199"/>
      <c r="C17" s="70">
        <v>31</v>
      </c>
      <c r="D17" s="540" t="s">
        <v>195</v>
      </c>
      <c r="E17" s="541"/>
      <c r="F17" s="541"/>
      <c r="G17" s="541"/>
      <c r="H17" s="542"/>
      <c r="I17" s="90"/>
      <c r="J17" s="161">
        <v>25</v>
      </c>
      <c r="K17" s="161"/>
      <c r="L17" s="186"/>
      <c r="M17" s="187"/>
    </row>
    <row r="18" spans="1:13">
      <c r="A18" s="203">
        <v>13</v>
      </c>
      <c r="B18" s="204"/>
      <c r="C18" s="205"/>
      <c r="D18" s="206"/>
      <c r="E18" s="207" t="s">
        <v>16</v>
      </c>
      <c r="F18" s="208"/>
      <c r="G18" s="208"/>
      <c r="H18" s="209"/>
      <c r="I18" s="210"/>
      <c r="J18" s="211"/>
      <c r="K18" s="212">
        <f>J17</f>
        <v>25</v>
      </c>
      <c r="L18" s="213"/>
      <c r="M18" s="187"/>
    </row>
    <row r="19" spans="1:13">
      <c r="A19" s="203">
        <v>14</v>
      </c>
      <c r="B19" s="204"/>
      <c r="C19" s="205"/>
      <c r="D19" s="206"/>
      <c r="E19" s="214"/>
      <c r="F19" s="541" t="s">
        <v>196</v>
      </c>
      <c r="G19" s="541"/>
      <c r="H19" s="542"/>
      <c r="I19" s="210"/>
      <c r="J19" s="211"/>
      <c r="K19" s="211"/>
      <c r="L19" s="213"/>
      <c r="M19" s="187"/>
    </row>
    <row r="20" spans="1:13">
      <c r="A20" s="203">
        <v>15</v>
      </c>
      <c r="B20" s="204"/>
      <c r="C20" s="205"/>
      <c r="D20" s="210"/>
      <c r="E20" s="214"/>
      <c r="F20" s="208"/>
      <c r="G20" s="208"/>
      <c r="H20" s="209"/>
      <c r="I20" s="210"/>
      <c r="J20" s="211"/>
      <c r="K20" s="211"/>
      <c r="L20" s="213"/>
      <c r="M20" s="187"/>
    </row>
    <row r="21" spans="1:13">
      <c r="A21" s="203"/>
      <c r="B21" s="204"/>
      <c r="C21" s="205"/>
      <c r="D21" s="210"/>
      <c r="E21" s="214"/>
      <c r="F21" s="208"/>
      <c r="G21" s="208"/>
      <c r="H21" s="209"/>
      <c r="I21" s="210"/>
      <c r="J21" s="211"/>
      <c r="K21" s="211"/>
      <c r="L21" s="213"/>
      <c r="M21" s="187"/>
    </row>
    <row r="22" spans="1:13">
      <c r="C22" s="57"/>
    </row>
    <row r="23" spans="1:13">
      <c r="B23" s="57" t="s">
        <v>197</v>
      </c>
      <c r="C23" s="57"/>
      <c r="D23" s="57" t="s">
        <v>198</v>
      </c>
    </row>
  </sheetData>
  <mergeCells count="14">
    <mergeCell ref="E9:H9"/>
    <mergeCell ref="B3:J3"/>
    <mergeCell ref="B5:C5"/>
    <mergeCell ref="D5:H5"/>
    <mergeCell ref="D7:H7"/>
    <mergeCell ref="E8:H8"/>
    <mergeCell ref="D17:H17"/>
    <mergeCell ref="F19:H19"/>
    <mergeCell ref="F10:H10"/>
    <mergeCell ref="F11:H11"/>
    <mergeCell ref="D13:H13"/>
    <mergeCell ref="E14:H14"/>
    <mergeCell ref="F15:H15"/>
    <mergeCell ref="E16:H1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0EF7B-91D1-46F1-A1FF-D7C4B346DAF4}">
  <dimension ref="A1:P17"/>
  <sheetViews>
    <sheetView workbookViewId="0">
      <selection activeCell="S14" sqref="S14"/>
    </sheetView>
  </sheetViews>
  <sheetFormatPr defaultColWidth="10.28515625" defaultRowHeight="15"/>
  <cols>
    <col min="1" max="1" width="5.5703125" style="57" customWidth="1"/>
    <col min="2" max="2" width="2.7109375" style="57" customWidth="1"/>
    <col min="3" max="3" width="2.85546875" style="57" customWidth="1"/>
    <col min="4" max="4" width="3.5703125" style="57" customWidth="1"/>
    <col min="5" max="6" width="10.28515625" style="57"/>
    <col min="7" max="7" width="16.7109375" style="57" customWidth="1"/>
    <col min="8" max="8" width="6.7109375" style="131" customWidth="1"/>
    <col min="9" max="9" width="10.42578125" style="57" bestFit="1" customWidth="1"/>
    <col min="10" max="10" width="4" style="57" bestFit="1" customWidth="1"/>
    <col min="11" max="11" width="3" style="131" customWidth="1"/>
    <col min="12" max="12" width="1.7109375" style="57" customWidth="1"/>
    <col min="13" max="16384" width="10.28515625" style="57"/>
  </cols>
  <sheetData>
    <row r="1" spans="1:16">
      <c r="A1" s="56" t="s">
        <v>199</v>
      </c>
      <c r="H1" s="57"/>
      <c r="K1" s="57"/>
    </row>
    <row r="2" spans="1:16">
      <c r="H2" s="57"/>
      <c r="K2" s="57"/>
    </row>
    <row r="3" spans="1:16">
      <c r="A3" s="552" t="s">
        <v>200</v>
      </c>
      <c r="B3" s="552"/>
      <c r="C3" s="552"/>
      <c r="D3" s="552"/>
      <c r="E3" s="552"/>
      <c r="F3" s="552"/>
      <c r="G3" s="552"/>
      <c r="H3" s="552"/>
      <c r="I3" s="552"/>
      <c r="K3" s="116"/>
    </row>
    <row r="4" spans="1:16">
      <c r="A4" s="534" t="s">
        <v>168</v>
      </c>
      <c r="B4" s="534"/>
      <c r="C4" s="534"/>
      <c r="D4" s="534"/>
      <c r="E4" s="534"/>
      <c r="F4" s="534"/>
      <c r="G4" s="534"/>
      <c r="H4" s="534"/>
      <c r="I4" s="534"/>
      <c r="J4" s="73"/>
      <c r="K4" s="116"/>
    </row>
    <row r="5" spans="1:16">
      <c r="A5" s="535" t="s">
        <v>201</v>
      </c>
      <c r="B5" s="553"/>
      <c r="C5" s="553"/>
      <c r="D5" s="553"/>
      <c r="E5" s="553"/>
      <c r="F5" s="553"/>
      <c r="G5" s="553"/>
      <c r="H5" s="553"/>
      <c r="I5" s="553"/>
      <c r="J5" s="215"/>
      <c r="K5" s="216"/>
      <c r="N5" s="217"/>
    </row>
    <row r="6" spans="1:16" ht="15.75" thickBot="1">
      <c r="A6" s="218"/>
      <c r="B6" s="218"/>
      <c r="C6" s="218"/>
      <c r="D6" s="218"/>
      <c r="E6" s="218"/>
      <c r="F6" s="218"/>
      <c r="G6" s="218"/>
      <c r="H6" s="218"/>
      <c r="I6" s="218"/>
      <c r="J6" s="219"/>
      <c r="K6" s="57"/>
    </row>
    <row r="7" spans="1:16" ht="15.75" thickTop="1">
      <c r="A7" s="220" t="s">
        <v>179</v>
      </c>
      <c r="B7" s="221"/>
      <c r="C7" s="222"/>
      <c r="D7" s="223"/>
      <c r="E7" s="223"/>
      <c r="F7" s="223"/>
      <c r="G7" s="223"/>
      <c r="H7" s="223"/>
      <c r="I7" s="224">
        <v>18661</v>
      </c>
      <c r="J7" s="225"/>
      <c r="K7" s="226"/>
    </row>
    <row r="8" spans="1:16">
      <c r="A8" s="227" t="s">
        <v>171</v>
      </c>
      <c r="B8" s="132"/>
      <c r="C8" s="155"/>
      <c r="D8" s="73"/>
      <c r="E8" s="73"/>
      <c r="F8" s="73"/>
      <c r="G8" s="73"/>
      <c r="H8" s="73"/>
      <c r="I8" s="161"/>
      <c r="J8" s="215"/>
      <c r="K8" s="226"/>
      <c r="N8" s="217"/>
    </row>
    <row r="9" spans="1:16">
      <c r="A9" s="143"/>
      <c r="B9" s="155" t="s">
        <v>202</v>
      </c>
      <c r="C9" s="155"/>
      <c r="D9" s="73"/>
      <c r="E9" s="73"/>
      <c r="F9" s="73"/>
      <c r="G9" s="73"/>
      <c r="H9" s="73"/>
      <c r="I9" s="161"/>
      <c r="J9" s="215"/>
      <c r="K9" s="226"/>
    </row>
    <row r="10" spans="1:16" ht="15" customHeight="1" thickBot="1">
      <c r="A10" s="115"/>
      <c r="B10" s="132" t="s">
        <v>203</v>
      </c>
      <c r="C10" s="132"/>
      <c r="D10" s="73"/>
      <c r="E10" s="73"/>
      <c r="F10" s="73"/>
      <c r="G10" s="73"/>
      <c r="H10" s="73"/>
      <c r="I10" s="163">
        <v>207</v>
      </c>
      <c r="J10" s="215"/>
      <c r="K10" s="226"/>
    </row>
    <row r="11" spans="1:16">
      <c r="A11" s="115"/>
      <c r="B11" s="132"/>
      <c r="C11" s="132"/>
      <c r="D11" s="73"/>
      <c r="E11" s="73"/>
      <c r="F11" s="73"/>
      <c r="G11" s="73"/>
      <c r="H11" s="73"/>
      <c r="I11" s="169">
        <f>SUM(I7:I10)</f>
        <v>18868</v>
      </c>
      <c r="J11" s="215"/>
      <c r="K11" s="226"/>
    </row>
    <row r="12" spans="1:16">
      <c r="A12" s="132" t="s">
        <v>182</v>
      </c>
      <c r="B12" s="132"/>
      <c r="C12" s="132"/>
      <c r="D12" s="73"/>
      <c r="E12" s="73"/>
      <c r="F12" s="73"/>
      <c r="G12" s="73"/>
      <c r="H12" s="73"/>
      <c r="I12" s="159"/>
      <c r="J12" s="215"/>
      <c r="K12" s="226"/>
    </row>
    <row r="13" spans="1:16">
      <c r="A13" s="143"/>
      <c r="B13" s="155" t="s">
        <v>204</v>
      </c>
      <c r="C13" s="228"/>
      <c r="D13" s="73"/>
      <c r="E13" s="73"/>
      <c r="F13" s="73"/>
      <c r="G13" s="73"/>
      <c r="H13" s="73"/>
      <c r="I13" s="161"/>
      <c r="J13" s="215"/>
      <c r="K13" s="226"/>
    </row>
    <row r="14" spans="1:16" ht="15" customHeight="1" thickBot="1">
      <c r="A14" s="143"/>
      <c r="B14" s="155" t="s">
        <v>205</v>
      </c>
      <c r="C14" s="74"/>
      <c r="D14" s="73"/>
      <c r="E14" s="73"/>
      <c r="F14" s="73"/>
      <c r="G14" s="73"/>
      <c r="H14" s="73"/>
      <c r="I14" s="157">
        <v>36</v>
      </c>
      <c r="J14" s="215"/>
      <c r="K14" s="226"/>
    </row>
    <row r="15" spans="1:16" ht="15" customHeight="1" thickBot="1">
      <c r="A15" s="79" t="s">
        <v>185</v>
      </c>
      <c r="B15" s="155"/>
      <c r="C15" s="228"/>
      <c r="D15" s="73"/>
      <c r="E15" s="73"/>
      <c r="F15" s="73"/>
      <c r="G15" s="73"/>
      <c r="H15" s="73"/>
      <c r="I15" s="166">
        <f>I11-I14</f>
        <v>18832</v>
      </c>
      <c r="J15" s="215"/>
      <c r="K15" s="229"/>
    </row>
    <row r="16" spans="1:16" s="131" customFormat="1" ht="15.75" thickTop="1">
      <c r="A16" s="90"/>
      <c r="B16" s="73"/>
      <c r="C16" s="73"/>
      <c r="D16" s="73"/>
      <c r="E16" s="73"/>
      <c r="F16" s="73"/>
      <c r="G16" s="73"/>
      <c r="H16" s="73"/>
      <c r="I16" s="160"/>
      <c r="J16" s="215"/>
      <c r="L16" s="57"/>
      <c r="M16" s="57"/>
      <c r="N16" s="57"/>
      <c r="O16" s="57"/>
      <c r="P16" s="57"/>
    </row>
    <row r="17" spans="1:16" s="131" customFormat="1">
      <c r="A17" s="210"/>
      <c r="B17" s="207"/>
      <c r="C17" s="207"/>
      <c r="D17" s="207"/>
      <c r="E17" s="207"/>
      <c r="F17" s="207"/>
      <c r="G17" s="207"/>
      <c r="H17" s="207"/>
      <c r="I17" s="230"/>
      <c r="J17" s="213"/>
      <c r="L17" s="57"/>
      <c r="M17" s="57"/>
      <c r="N17" s="57"/>
      <c r="O17" s="57"/>
      <c r="P17" s="57"/>
    </row>
  </sheetData>
  <mergeCells count="3">
    <mergeCell ref="A3:I3"/>
    <mergeCell ref="A4:I4"/>
    <mergeCell ref="A5:I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DD3B9-7FE9-498B-9870-1B503C992C59}">
  <dimension ref="A1:I19"/>
  <sheetViews>
    <sheetView workbookViewId="0">
      <selection activeCell="S24" sqref="S24"/>
    </sheetView>
  </sheetViews>
  <sheetFormatPr defaultColWidth="10.28515625" defaultRowHeight="15"/>
  <cols>
    <col min="1" max="1" width="1.7109375" style="57" customWidth="1"/>
    <col min="2" max="2" width="2.7109375" style="57" customWidth="1"/>
    <col min="3" max="3" width="5.7109375" style="57" customWidth="1"/>
    <col min="4" max="4" width="2.7109375" style="114" customWidth="1"/>
    <col min="5" max="5" width="47" style="57" customWidth="1"/>
    <col min="6" max="6" width="4.85546875" style="57" customWidth="1"/>
    <col min="7" max="7" width="7.7109375" style="57" bestFit="1" customWidth="1"/>
    <col min="8" max="8" width="8.7109375" style="57" bestFit="1" customWidth="1"/>
    <col min="9" max="9" width="2.7109375" style="57" customWidth="1"/>
    <col min="10" max="10" width="1.7109375" style="57" customWidth="1"/>
    <col min="11" max="16384" width="10.28515625" style="57"/>
  </cols>
  <sheetData>
    <row r="1" spans="1:9">
      <c r="A1" s="56" t="s">
        <v>206</v>
      </c>
    </row>
    <row r="2" spans="1:9">
      <c r="A2" s="56"/>
    </row>
    <row r="3" spans="1:9">
      <c r="B3" s="60"/>
      <c r="C3" s="505" t="s">
        <v>1</v>
      </c>
      <c r="D3" s="516"/>
      <c r="E3" s="516"/>
      <c r="F3" s="516"/>
      <c r="G3" s="516"/>
      <c r="H3" s="60" t="s">
        <v>160</v>
      </c>
      <c r="I3" s="63">
        <v>1</v>
      </c>
    </row>
    <row r="4" spans="1:9" ht="15.75" thickBot="1"/>
    <row r="5" spans="1:9" s="116" customFormat="1" ht="15" customHeight="1" thickTop="1">
      <c r="B5" s="231"/>
      <c r="C5" s="507" t="s">
        <v>3</v>
      </c>
      <c r="D5" s="508"/>
      <c r="E5" s="510" t="s">
        <v>4</v>
      </c>
      <c r="F5" s="512" t="s">
        <v>5</v>
      </c>
      <c r="G5" s="508" t="s">
        <v>6</v>
      </c>
      <c r="H5" s="514" t="s">
        <v>7</v>
      </c>
      <c r="I5" s="232"/>
    </row>
    <row r="6" spans="1:9" s="116" customFormat="1" ht="15" customHeight="1">
      <c r="B6" s="233"/>
      <c r="C6" s="527"/>
      <c r="D6" s="509"/>
      <c r="E6" s="511"/>
      <c r="F6" s="513"/>
      <c r="G6" s="509"/>
      <c r="H6" s="554"/>
      <c r="I6" s="234"/>
    </row>
    <row r="7" spans="1:9">
      <c r="B7" s="68">
        <v>1</v>
      </c>
      <c r="C7" s="69" t="s">
        <v>8</v>
      </c>
      <c r="D7" s="70"/>
      <c r="F7" s="76"/>
      <c r="G7" s="235"/>
      <c r="H7" s="72"/>
      <c r="I7" s="123"/>
    </row>
    <row r="8" spans="1:9">
      <c r="B8" s="68">
        <v>2</v>
      </c>
      <c r="C8" s="74" t="s">
        <v>207</v>
      </c>
      <c r="D8" s="75">
        <v>28</v>
      </c>
      <c r="E8" s="73" t="s">
        <v>16</v>
      </c>
      <c r="F8" s="76"/>
      <c r="G8" s="236">
        <v>207</v>
      </c>
      <c r="H8" s="72"/>
      <c r="I8" s="123"/>
    </row>
    <row r="9" spans="1:9">
      <c r="B9" s="68">
        <v>3</v>
      </c>
      <c r="C9" s="78"/>
      <c r="D9" s="70"/>
      <c r="E9" s="79" t="s">
        <v>208</v>
      </c>
      <c r="F9" s="76"/>
      <c r="G9" s="236"/>
      <c r="H9" s="237">
        <f>G8</f>
        <v>207</v>
      </c>
      <c r="I9" s="123"/>
    </row>
    <row r="10" spans="1:9">
      <c r="B10" s="68">
        <v>4</v>
      </c>
      <c r="C10" s="78"/>
      <c r="D10" s="70"/>
      <c r="E10" s="79" t="s">
        <v>209</v>
      </c>
      <c r="F10" s="76"/>
      <c r="G10" s="236"/>
      <c r="H10" s="237"/>
      <c r="I10" s="123"/>
    </row>
    <row r="11" spans="1:9">
      <c r="B11" s="68">
        <v>5</v>
      </c>
      <c r="C11" s="238"/>
      <c r="D11" s="93"/>
      <c r="E11" s="79" t="s">
        <v>210</v>
      </c>
      <c r="F11" s="76"/>
      <c r="G11" s="236"/>
      <c r="H11" s="237"/>
      <c r="I11" s="123"/>
    </row>
    <row r="12" spans="1:9">
      <c r="B12" s="68">
        <v>6</v>
      </c>
      <c r="C12" s="238"/>
      <c r="D12" s="93"/>
      <c r="E12" s="79"/>
      <c r="F12" s="76"/>
      <c r="G12" s="236"/>
      <c r="H12" s="237"/>
      <c r="I12" s="123"/>
    </row>
    <row r="13" spans="1:9">
      <c r="B13" s="68">
        <v>7</v>
      </c>
      <c r="C13" s="78"/>
      <c r="D13" s="70">
        <v>28</v>
      </c>
      <c r="E13" s="79" t="s">
        <v>211</v>
      </c>
      <c r="F13" s="76"/>
      <c r="G13" s="236">
        <v>36</v>
      </c>
      <c r="H13" s="237"/>
      <c r="I13" s="123"/>
    </row>
    <row r="14" spans="1:9">
      <c r="B14" s="68">
        <v>8</v>
      </c>
      <c r="C14" s="78"/>
      <c r="D14" s="70"/>
      <c r="E14" s="79" t="s">
        <v>22</v>
      </c>
      <c r="F14" s="76"/>
      <c r="G14" s="235"/>
      <c r="H14" s="237">
        <f>G13</f>
        <v>36</v>
      </c>
      <c r="I14" s="123"/>
    </row>
    <row r="15" spans="1:9">
      <c r="B15" s="239">
        <v>9</v>
      </c>
      <c r="C15" s="240"/>
      <c r="D15" s="205"/>
      <c r="E15" s="51" t="s">
        <v>212</v>
      </c>
      <c r="F15" s="241"/>
      <c r="G15" s="242"/>
      <c r="H15" s="243"/>
      <c r="I15" s="244"/>
    </row>
    <row r="16" spans="1:9">
      <c r="B16" s="239">
        <v>10</v>
      </c>
      <c r="C16" s="240"/>
      <c r="D16" s="205"/>
      <c r="E16" s="51" t="s">
        <v>213</v>
      </c>
      <c r="F16" s="241"/>
      <c r="G16" s="242"/>
      <c r="H16" s="243"/>
      <c r="I16" s="244"/>
    </row>
    <row r="17" spans="2:9" ht="15" customHeight="1" thickBot="1">
      <c r="B17" s="124">
        <v>11</v>
      </c>
      <c r="C17" s="125"/>
      <c r="D17" s="112"/>
      <c r="E17" s="126"/>
      <c r="F17" s="127"/>
      <c r="G17" s="128"/>
      <c r="H17" s="129"/>
      <c r="I17" s="130"/>
    </row>
    <row r="18" spans="2:9" ht="15.75" thickTop="1"/>
    <row r="19" spans="2:9">
      <c r="B19" s="57" t="s">
        <v>214</v>
      </c>
    </row>
  </sheetData>
  <mergeCells count="6">
    <mergeCell ref="H5:H6"/>
    <mergeCell ref="C3:G3"/>
    <mergeCell ref="C5:D6"/>
    <mergeCell ref="E5:E6"/>
    <mergeCell ref="F5:F6"/>
    <mergeCell ref="G5:G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CBC55-E77F-4BFF-9500-613CA140F9C1}">
  <dimension ref="A1:Q28"/>
  <sheetViews>
    <sheetView workbookViewId="0">
      <selection activeCell="Q13" sqref="Q13"/>
    </sheetView>
  </sheetViews>
  <sheetFormatPr defaultColWidth="9.140625" defaultRowHeight="15"/>
  <cols>
    <col min="1" max="1" width="6.28515625" style="57" customWidth="1"/>
    <col min="2" max="2" width="2.7109375" style="57" customWidth="1"/>
    <col min="3" max="3" width="3.7109375" style="57" customWidth="1"/>
    <col min="4" max="4" width="3.140625" style="57" customWidth="1"/>
    <col min="5" max="5" width="34.28515625" style="57" customWidth="1"/>
    <col min="6" max="6" width="8.28515625" style="57" customWidth="1"/>
    <col min="7" max="7" width="13.28515625" style="57" customWidth="1"/>
    <col min="8" max="8" width="12.7109375" style="57" customWidth="1"/>
    <col min="9" max="9" width="2.7109375" style="57" customWidth="1"/>
    <col min="10" max="11" width="10.42578125" style="57" bestFit="1" customWidth="1"/>
    <col min="12" max="12" width="9.140625" style="57"/>
    <col min="13" max="13" width="10.42578125" style="57" bestFit="1" customWidth="1"/>
    <col min="14" max="16384" width="9.140625" style="57"/>
  </cols>
  <sheetData>
    <row r="1" spans="1:12">
      <c r="A1" s="56" t="s">
        <v>215</v>
      </c>
    </row>
    <row r="2" spans="1:12">
      <c r="A2" s="626"/>
      <c r="B2" s="626"/>
      <c r="C2" s="626"/>
      <c r="D2" s="626"/>
      <c r="E2" s="626"/>
      <c r="F2" s="626"/>
      <c r="G2" s="626"/>
      <c r="H2" s="626"/>
      <c r="I2" s="626"/>
      <c r="J2" s="626"/>
    </row>
    <row r="3" spans="1:12">
      <c r="A3" s="516" t="s">
        <v>543</v>
      </c>
      <c r="B3" s="516"/>
      <c r="C3" s="516"/>
      <c r="D3" s="516"/>
      <c r="E3" s="516"/>
      <c r="F3" s="516"/>
      <c r="G3" s="516"/>
      <c r="H3" s="516"/>
      <c r="I3" s="516"/>
      <c r="J3" s="626"/>
    </row>
    <row r="4" spans="1:12">
      <c r="A4" s="534" t="s">
        <v>216</v>
      </c>
      <c r="B4" s="534"/>
      <c r="C4" s="534"/>
      <c r="D4" s="534"/>
      <c r="E4" s="534"/>
      <c r="F4" s="534"/>
      <c r="G4" s="534"/>
      <c r="H4" s="534"/>
      <c r="I4" s="534"/>
      <c r="J4" s="626"/>
    </row>
    <row r="5" spans="1:12">
      <c r="A5" s="555" t="s">
        <v>217</v>
      </c>
      <c r="B5" s="555"/>
      <c r="C5" s="555"/>
      <c r="D5" s="555"/>
      <c r="E5" s="555"/>
      <c r="F5" s="555"/>
      <c r="G5" s="555"/>
      <c r="H5" s="555"/>
      <c r="I5" s="555"/>
      <c r="J5" s="626"/>
    </row>
    <row r="6" spans="1:12" ht="15" customHeight="1" thickBot="1">
      <c r="A6" s="207"/>
      <c r="B6" s="207"/>
      <c r="C6" s="207"/>
      <c r="D6" s="207"/>
      <c r="E6" s="207"/>
      <c r="F6" s="207"/>
      <c r="G6" s="207"/>
      <c r="H6" s="207"/>
      <c r="I6" s="207"/>
      <c r="J6" s="626"/>
    </row>
    <row r="7" spans="1:12" ht="15.75" thickTop="1">
      <c r="A7" s="245" t="s">
        <v>218</v>
      </c>
      <c r="B7" s="245"/>
      <c r="C7" s="220"/>
      <c r="D7" s="223"/>
      <c r="E7" s="223"/>
      <c r="F7" s="223"/>
      <c r="G7" s="246"/>
      <c r="H7" s="224">
        <v>30734</v>
      </c>
      <c r="I7" s="223"/>
      <c r="J7" s="634"/>
      <c r="K7" s="247"/>
      <c r="L7" s="247"/>
    </row>
    <row r="8" spans="1:12">
      <c r="A8" s="248" t="s">
        <v>171</v>
      </c>
      <c r="B8" s="79"/>
      <c r="C8" s="155"/>
      <c r="D8" s="73"/>
      <c r="E8" s="73"/>
      <c r="F8" s="73"/>
      <c r="G8" s="156"/>
      <c r="H8" s="161"/>
      <c r="I8" s="73"/>
      <c r="J8" s="634"/>
      <c r="K8" s="247"/>
      <c r="L8" s="247"/>
    </row>
    <row r="9" spans="1:12" ht="15.75" thickBot="1">
      <c r="A9" s="249"/>
      <c r="B9" s="228" t="s">
        <v>219</v>
      </c>
      <c r="C9" s="79"/>
      <c r="D9" s="73"/>
      <c r="E9" s="73"/>
      <c r="F9" s="73"/>
      <c r="G9" s="156"/>
      <c r="H9" s="157">
        <v>534</v>
      </c>
      <c r="I9" s="73"/>
      <c r="J9" s="634"/>
      <c r="K9" s="247"/>
      <c r="L9" s="247"/>
    </row>
    <row r="10" spans="1:12">
      <c r="A10" s="249"/>
      <c r="B10" s="155"/>
      <c r="C10" s="155"/>
      <c r="D10" s="73"/>
      <c r="E10" s="73"/>
      <c r="F10" s="73"/>
      <c r="G10" s="170"/>
      <c r="H10" s="250">
        <f>SUM(H7:H9)</f>
        <v>31268</v>
      </c>
      <c r="I10" s="73"/>
      <c r="J10" s="634"/>
      <c r="K10" s="247"/>
      <c r="L10" s="247"/>
    </row>
    <row r="11" spans="1:12">
      <c r="A11" s="90" t="s">
        <v>220</v>
      </c>
      <c r="B11" s="73"/>
      <c r="C11" s="73"/>
      <c r="D11" s="73"/>
      <c r="E11" s="73"/>
      <c r="F11" s="73"/>
      <c r="G11" s="170"/>
      <c r="H11" s="159"/>
      <c r="I11" s="73"/>
      <c r="J11" s="634"/>
      <c r="K11" s="247"/>
      <c r="L11" s="247"/>
    </row>
    <row r="12" spans="1:12">
      <c r="A12" s="248" t="s">
        <v>221</v>
      </c>
      <c r="B12" s="248"/>
      <c r="C12" s="79"/>
      <c r="D12" s="73"/>
      <c r="E12" s="73"/>
      <c r="F12" s="73"/>
      <c r="G12" s="160"/>
      <c r="H12" s="159"/>
      <c r="I12" s="73"/>
      <c r="J12" s="634"/>
      <c r="K12" s="247"/>
      <c r="L12" s="247"/>
    </row>
    <row r="13" spans="1:12">
      <c r="A13" s="249"/>
      <c r="B13" s="228" t="s">
        <v>222</v>
      </c>
      <c r="C13" s="249"/>
      <c r="D13" s="73"/>
      <c r="E13" s="73"/>
      <c r="F13" s="73"/>
      <c r="G13" s="161">
        <v>960</v>
      </c>
      <c r="H13" s="161"/>
      <c r="I13" s="73"/>
      <c r="J13" s="634"/>
      <c r="K13" s="247"/>
      <c r="L13" s="247"/>
    </row>
    <row r="14" spans="1:12" ht="15.75" thickBot="1">
      <c r="A14" s="249"/>
      <c r="B14" s="228" t="s">
        <v>223</v>
      </c>
      <c r="C14" s="249"/>
      <c r="D14" s="73"/>
      <c r="E14" s="73"/>
      <c r="F14" s="73"/>
      <c r="G14" s="157">
        <v>299</v>
      </c>
      <c r="H14" s="161"/>
      <c r="I14" s="73"/>
      <c r="J14" s="634"/>
      <c r="K14" s="247"/>
      <c r="L14" s="247"/>
    </row>
    <row r="15" spans="1:12">
      <c r="A15" s="251"/>
      <c r="B15" s="73"/>
      <c r="C15" s="155" t="s">
        <v>177</v>
      </c>
      <c r="D15" s="73"/>
      <c r="E15" s="73"/>
      <c r="F15" s="73"/>
      <c r="G15" s="159"/>
      <c r="H15" s="167">
        <f>SUM(G13:G14)</f>
        <v>1259</v>
      </c>
      <c r="I15" s="73"/>
      <c r="J15" s="634"/>
      <c r="K15" s="247"/>
      <c r="L15" s="247"/>
    </row>
    <row r="16" spans="1:12" ht="15.75" thickBot="1">
      <c r="A16" s="248" t="s">
        <v>224</v>
      </c>
      <c r="B16" s="248"/>
      <c r="C16" s="79"/>
      <c r="D16" s="73"/>
      <c r="E16" s="73"/>
      <c r="F16" s="73"/>
      <c r="G16" s="161"/>
      <c r="H16" s="163">
        <v>200</v>
      </c>
      <c r="I16" s="73"/>
      <c r="J16" s="634"/>
      <c r="K16" s="247"/>
      <c r="L16" s="247"/>
    </row>
    <row r="17" spans="1:17" ht="15.75" thickBot="1">
      <c r="A17" s="248" t="s">
        <v>225</v>
      </c>
      <c r="B17" s="252"/>
      <c r="C17" s="79"/>
      <c r="D17" s="73"/>
      <c r="E17" s="73"/>
      <c r="F17" s="73"/>
      <c r="G17" s="161"/>
      <c r="H17" s="253">
        <f>H10-H15-H16</f>
        <v>29809</v>
      </c>
      <c r="I17" s="73"/>
      <c r="J17" s="634"/>
      <c r="K17" s="247"/>
      <c r="L17" s="247"/>
      <c r="N17" s="168"/>
      <c r="O17" s="168"/>
      <c r="Q17" s="168"/>
    </row>
    <row r="18" spans="1:17" ht="15.75" thickTop="1">
      <c r="A18" s="79"/>
      <c r="B18" s="155"/>
      <c r="C18" s="155"/>
      <c r="D18" s="73"/>
      <c r="E18" s="73"/>
      <c r="F18" s="73"/>
      <c r="G18" s="161"/>
      <c r="H18" s="167"/>
      <c r="I18" s="73"/>
      <c r="J18" s="634"/>
      <c r="K18" s="247"/>
      <c r="L18" s="247"/>
    </row>
    <row r="19" spans="1:17">
      <c r="A19" s="248" t="s">
        <v>226</v>
      </c>
      <c r="B19" s="254"/>
      <c r="C19" s="79"/>
      <c r="D19" s="73"/>
      <c r="E19" s="73"/>
      <c r="F19" s="73"/>
      <c r="G19" s="161"/>
      <c r="H19" s="167">
        <v>16610</v>
      </c>
      <c r="I19" s="73"/>
      <c r="J19" s="634"/>
      <c r="K19" s="247"/>
      <c r="L19" s="247"/>
    </row>
    <row r="20" spans="1:17">
      <c r="A20" s="248" t="s">
        <v>171</v>
      </c>
      <c r="B20" s="79"/>
      <c r="C20" s="73"/>
      <c r="D20" s="73"/>
      <c r="E20" s="73"/>
      <c r="F20" s="73"/>
      <c r="G20" s="161"/>
      <c r="H20" s="167"/>
      <c r="I20" s="73"/>
      <c r="J20" s="634"/>
      <c r="K20" s="247"/>
      <c r="L20" s="247"/>
    </row>
    <row r="21" spans="1:17">
      <c r="A21" s="79"/>
      <c r="B21" s="155" t="s">
        <v>227</v>
      </c>
      <c r="C21" s="228"/>
      <c r="D21" s="90"/>
      <c r="E21" s="73"/>
      <c r="F21" s="73"/>
      <c r="G21" s="161">
        <v>14050</v>
      </c>
      <c r="H21" s="169"/>
      <c r="I21" s="73"/>
      <c r="J21" s="634"/>
      <c r="K21" s="247"/>
      <c r="L21" s="247"/>
    </row>
    <row r="22" spans="1:17" ht="15.75" thickBot="1">
      <c r="A22" s="90"/>
      <c r="B22" s="73" t="s">
        <v>228</v>
      </c>
      <c r="C22" s="78"/>
      <c r="D22" s="199"/>
      <c r="E22" s="90"/>
      <c r="F22" s="73"/>
      <c r="G22" s="157">
        <v>72</v>
      </c>
      <c r="H22" s="157">
        <f>SUM(G21:G22)</f>
        <v>14122</v>
      </c>
      <c r="I22" s="73"/>
      <c r="J22" s="634"/>
      <c r="K22" s="247"/>
      <c r="L22" s="247"/>
      <c r="M22" s="168"/>
    </row>
    <row r="23" spans="1:17">
      <c r="A23" s="90"/>
      <c r="B23" s="73"/>
      <c r="C23" s="73"/>
      <c r="D23" s="73"/>
      <c r="E23" s="73"/>
      <c r="F23" s="73"/>
      <c r="G23" s="211"/>
      <c r="H23" s="212">
        <f>H19+H22</f>
        <v>30732</v>
      </c>
      <c r="I23" s="73"/>
      <c r="J23" s="634"/>
      <c r="K23" s="247"/>
      <c r="L23" s="247"/>
    </row>
    <row r="24" spans="1:17">
      <c r="A24" s="90" t="s">
        <v>182</v>
      </c>
      <c r="B24" s="73"/>
      <c r="C24" s="73"/>
      <c r="D24" s="73"/>
      <c r="E24" s="73"/>
      <c r="F24" s="73"/>
      <c r="G24" s="165"/>
      <c r="H24" s="161"/>
      <c r="I24" s="73"/>
      <c r="J24" s="634"/>
      <c r="K24" s="247"/>
      <c r="L24" s="247"/>
    </row>
    <row r="25" spans="1:17" ht="15.75" thickBot="1">
      <c r="A25" s="90"/>
      <c r="B25" s="228" t="s">
        <v>544</v>
      </c>
      <c r="C25" s="199"/>
      <c r="D25" s="199"/>
      <c r="E25" s="90"/>
      <c r="F25" s="73"/>
      <c r="G25" s="170"/>
      <c r="H25" s="163">
        <v>923</v>
      </c>
      <c r="I25" s="73"/>
      <c r="J25" s="634"/>
      <c r="K25" s="247"/>
      <c r="L25" s="247"/>
    </row>
    <row r="26" spans="1:17" ht="15.75" thickBot="1">
      <c r="A26" s="199" t="s">
        <v>185</v>
      </c>
      <c r="B26" s="199"/>
      <c r="C26" s="199"/>
      <c r="D26" s="199"/>
      <c r="E26" s="90"/>
      <c r="F26" s="73"/>
      <c r="G26" s="170"/>
      <c r="H26" s="255">
        <f>H23-H25</f>
        <v>29809</v>
      </c>
      <c r="I26" s="73"/>
      <c r="J26" s="634"/>
      <c r="K26" s="247"/>
      <c r="L26" s="247"/>
    </row>
    <row r="27" spans="1:17" ht="15.75" thickTop="1">
      <c r="A27" s="210"/>
      <c r="B27" s="207"/>
      <c r="C27" s="207"/>
      <c r="D27" s="207"/>
      <c r="E27" s="207"/>
      <c r="F27" s="240"/>
      <c r="G27" s="204"/>
      <c r="H27" s="204"/>
      <c r="I27" s="210"/>
      <c r="J27" s="634"/>
      <c r="K27" s="247"/>
      <c r="L27" s="247"/>
    </row>
    <row r="28" spans="1:17">
      <c r="J28" s="634"/>
      <c r="K28" s="247"/>
      <c r="L28" s="247"/>
    </row>
  </sheetData>
  <mergeCells count="3">
    <mergeCell ref="A3:I3"/>
    <mergeCell ref="A4:I4"/>
    <mergeCell ref="A5:I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3D697-8D8A-49D2-AA5C-8BBFA35FF4CD}">
  <dimension ref="A1:T26"/>
  <sheetViews>
    <sheetView workbookViewId="0">
      <selection activeCell="AA19" sqref="AA19"/>
    </sheetView>
  </sheetViews>
  <sheetFormatPr defaultColWidth="9.140625" defaultRowHeight="15"/>
  <cols>
    <col min="1" max="1" width="2.7109375" style="57" customWidth="1"/>
    <col min="2" max="2" width="5" style="57" customWidth="1"/>
    <col min="3" max="3" width="2.7109375" style="57" customWidth="1"/>
    <col min="4" max="4" width="6.7109375" style="57" customWidth="1"/>
    <col min="5" max="5" width="0.42578125" style="57" customWidth="1"/>
    <col min="6" max="6" width="22.85546875" style="57" customWidth="1"/>
    <col min="7" max="7" width="7.140625" style="57" customWidth="1"/>
    <col min="8" max="8" width="0.42578125" style="57" customWidth="1"/>
    <col min="9" max="9" width="2.7109375" style="57" customWidth="1"/>
    <col min="10" max="10" width="1.85546875" style="57" customWidth="1"/>
    <col min="11" max="12" width="1.7109375" style="57" customWidth="1"/>
    <col min="13" max="13" width="3.42578125" style="57" customWidth="1"/>
    <col min="14" max="15" width="10.42578125" style="57" bestFit="1" customWidth="1"/>
    <col min="16" max="16" width="2.7109375" style="57" customWidth="1"/>
    <col min="17" max="16384" width="9.140625" style="57"/>
  </cols>
  <sheetData>
    <row r="1" spans="1:20">
      <c r="A1" s="56" t="s">
        <v>229</v>
      </c>
    </row>
    <row r="3" spans="1:20">
      <c r="A3" s="506" t="s">
        <v>1</v>
      </c>
      <c r="B3" s="506"/>
      <c r="C3" s="506"/>
      <c r="D3" s="506"/>
      <c r="E3" s="506"/>
      <c r="F3" s="506"/>
      <c r="G3" s="506"/>
      <c r="H3" s="506"/>
      <c r="I3" s="506"/>
      <c r="J3" s="506"/>
      <c r="K3" s="506"/>
      <c r="L3" s="506"/>
      <c r="M3" s="506"/>
      <c r="N3" s="506"/>
      <c r="O3" s="256" t="s">
        <v>160</v>
      </c>
      <c r="P3" s="257">
        <v>44</v>
      </c>
      <c r="R3" s="635"/>
      <c r="S3" s="256"/>
      <c r="T3" s="256"/>
    </row>
    <row r="4" spans="1:20">
      <c r="A4" s="258"/>
      <c r="B4" s="258"/>
      <c r="C4" s="258"/>
      <c r="D4" s="258"/>
      <c r="E4" s="258"/>
      <c r="F4" s="258"/>
      <c r="G4" s="258"/>
      <c r="H4" s="258"/>
      <c r="I4" s="258"/>
      <c r="J4" s="258"/>
      <c r="K4" s="258"/>
      <c r="L4" s="258"/>
      <c r="M4" s="258"/>
      <c r="N4" s="258"/>
      <c r="O4" s="258"/>
      <c r="P4" s="258"/>
      <c r="R4" s="626"/>
    </row>
    <row r="5" spans="1:20" ht="15" customHeight="1" thickBot="1">
      <c r="A5" s="259"/>
      <c r="B5" s="259"/>
      <c r="C5" s="259"/>
      <c r="D5" s="259"/>
      <c r="E5" s="259"/>
      <c r="F5" s="259"/>
      <c r="G5" s="259"/>
      <c r="H5" s="259"/>
      <c r="I5" s="259"/>
      <c r="J5" s="259"/>
      <c r="K5" s="259"/>
      <c r="L5" s="259"/>
      <c r="M5" s="259"/>
      <c r="N5" s="259"/>
      <c r="O5" s="259"/>
      <c r="P5" s="259"/>
      <c r="R5" s="626"/>
    </row>
    <row r="6" spans="1:20" ht="15" customHeight="1" thickTop="1">
      <c r="A6" s="260"/>
      <c r="B6" s="566" t="s">
        <v>3</v>
      </c>
      <c r="C6" s="567"/>
      <c r="D6" s="568" t="s">
        <v>4</v>
      </c>
      <c r="E6" s="566"/>
      <c r="F6" s="566"/>
      <c r="G6" s="566"/>
      <c r="H6" s="566"/>
      <c r="I6" s="566"/>
      <c r="J6" s="567"/>
      <c r="K6" s="569" t="s">
        <v>187</v>
      </c>
      <c r="L6" s="566"/>
      <c r="M6" s="566"/>
      <c r="N6" s="261" t="s">
        <v>6</v>
      </c>
      <c r="O6" s="261" t="s">
        <v>7</v>
      </c>
      <c r="P6" s="262"/>
      <c r="R6" s="626"/>
    </row>
    <row r="7" spans="1:20">
      <c r="A7" s="263">
        <v>1</v>
      </c>
      <c r="B7" s="69" t="s">
        <v>8</v>
      </c>
      <c r="C7" s="70"/>
      <c r="D7" s="90"/>
      <c r="E7" s="73"/>
      <c r="F7" s="73"/>
      <c r="G7" s="73"/>
      <c r="H7" s="73"/>
      <c r="I7" s="73"/>
      <c r="J7" s="78"/>
      <c r="K7" s="557"/>
      <c r="L7" s="558"/>
      <c r="M7" s="559"/>
      <c r="N7" s="156"/>
      <c r="O7" s="156"/>
      <c r="P7" s="162"/>
      <c r="R7" s="626"/>
    </row>
    <row r="8" spans="1:20">
      <c r="A8" s="264">
        <v>2</v>
      </c>
      <c r="B8" s="265" t="s">
        <v>230</v>
      </c>
      <c r="C8" s="190">
        <v>30</v>
      </c>
      <c r="D8" s="266" t="s">
        <v>16</v>
      </c>
      <c r="E8" s="267"/>
      <c r="F8" s="267"/>
      <c r="G8" s="267"/>
      <c r="H8" s="267"/>
      <c r="I8" s="268"/>
      <c r="J8" s="269"/>
      <c r="K8" s="563"/>
      <c r="L8" s="564"/>
      <c r="M8" s="565"/>
      <c r="N8" s="192">
        <f>'[2]P9.6B'!G21</f>
        <v>14050</v>
      </c>
      <c r="O8" s="193"/>
      <c r="P8" s="270"/>
      <c r="Q8" s="152"/>
      <c r="R8" s="636"/>
      <c r="S8" s="152"/>
    </row>
    <row r="9" spans="1:20">
      <c r="A9" s="264">
        <v>3</v>
      </c>
      <c r="B9" s="269"/>
      <c r="C9" s="197"/>
      <c r="D9" s="266" t="s">
        <v>231</v>
      </c>
      <c r="E9" s="267"/>
      <c r="F9" s="267"/>
      <c r="G9" s="267"/>
      <c r="H9" s="267"/>
      <c r="I9" s="268"/>
      <c r="J9" s="269"/>
      <c r="K9" s="563"/>
      <c r="L9" s="564"/>
      <c r="M9" s="565"/>
      <c r="N9" s="192"/>
      <c r="O9" s="154">
        <f>N8</f>
        <v>14050</v>
      </c>
      <c r="P9" s="270"/>
      <c r="Q9" s="152"/>
      <c r="R9" s="636"/>
      <c r="S9" s="152"/>
    </row>
    <row r="10" spans="1:20">
      <c r="A10" s="263">
        <v>4</v>
      </c>
      <c r="B10" s="78"/>
      <c r="C10" s="70"/>
      <c r="D10" s="90"/>
      <c r="E10" s="78" t="s">
        <v>232</v>
      </c>
      <c r="F10" s="79"/>
      <c r="G10" s="155"/>
      <c r="H10" s="155"/>
      <c r="I10" s="73"/>
      <c r="J10" s="78"/>
      <c r="K10" s="73"/>
      <c r="L10" s="73"/>
      <c r="M10" s="73"/>
      <c r="N10" s="161"/>
      <c r="O10" s="161"/>
      <c r="P10" s="162"/>
      <c r="R10" s="626"/>
    </row>
    <row r="11" spans="1:20">
      <c r="A11" s="263">
        <v>5</v>
      </c>
      <c r="B11" s="78"/>
      <c r="C11" s="75"/>
      <c r="D11" s="90"/>
      <c r="E11" s="73" t="s">
        <v>233</v>
      </c>
      <c r="F11" s="73"/>
      <c r="G11" s="73"/>
      <c r="H11" s="73"/>
      <c r="I11" s="73"/>
      <c r="J11" s="78"/>
      <c r="K11" s="557"/>
      <c r="L11" s="558"/>
      <c r="M11" s="559"/>
      <c r="N11" s="159"/>
      <c r="O11" s="169"/>
      <c r="P11" s="162"/>
      <c r="R11" s="626"/>
    </row>
    <row r="12" spans="1:20">
      <c r="A12" s="263">
        <v>6</v>
      </c>
      <c r="B12" s="78"/>
      <c r="C12" s="75"/>
      <c r="D12" s="90"/>
      <c r="E12" s="73"/>
      <c r="F12" s="73"/>
      <c r="G12" s="73"/>
      <c r="H12" s="73"/>
      <c r="I12" s="73"/>
      <c r="J12" s="78"/>
      <c r="K12" s="143"/>
      <c r="L12" s="143"/>
      <c r="M12" s="143"/>
      <c r="N12" s="159"/>
      <c r="O12" s="169"/>
      <c r="P12" s="162"/>
      <c r="R12" s="626"/>
    </row>
    <row r="13" spans="1:20">
      <c r="A13" s="263">
        <v>7</v>
      </c>
      <c r="B13" s="78"/>
      <c r="C13" s="70">
        <v>30</v>
      </c>
      <c r="D13" s="79" t="s">
        <v>16</v>
      </c>
      <c r="E13" s="155"/>
      <c r="F13" s="155"/>
      <c r="G13" s="155"/>
      <c r="H13" s="155"/>
      <c r="I13" s="73"/>
      <c r="J13" s="78"/>
      <c r="K13" s="557"/>
      <c r="L13" s="558"/>
      <c r="M13" s="559"/>
      <c r="N13" s="161">
        <f>'[2]P9.6B'!G22</f>
        <v>72</v>
      </c>
      <c r="O13" s="167"/>
      <c r="P13" s="162"/>
      <c r="R13" s="626"/>
    </row>
    <row r="14" spans="1:20">
      <c r="A14" s="263">
        <v>8</v>
      </c>
      <c r="B14" s="78"/>
      <c r="C14" s="70"/>
      <c r="D14" s="79" t="s">
        <v>234</v>
      </c>
      <c r="E14" s="155"/>
      <c r="F14" s="155"/>
      <c r="G14" s="155"/>
      <c r="H14" s="155"/>
      <c r="I14" s="73"/>
      <c r="J14" s="78"/>
      <c r="K14" s="557"/>
      <c r="L14" s="558"/>
      <c r="M14" s="559"/>
      <c r="N14" s="161"/>
      <c r="O14" s="167">
        <f>N13</f>
        <v>72</v>
      </c>
      <c r="P14" s="162"/>
      <c r="R14" s="626"/>
    </row>
    <row r="15" spans="1:20">
      <c r="A15" s="263">
        <v>9</v>
      </c>
      <c r="B15" s="78"/>
      <c r="C15" s="75"/>
      <c r="D15" s="79" t="s">
        <v>235</v>
      </c>
      <c r="E15" s="155" t="s">
        <v>236</v>
      </c>
      <c r="F15" s="155"/>
      <c r="G15" s="155"/>
      <c r="H15" s="155"/>
      <c r="I15" s="73"/>
      <c r="J15" s="78"/>
      <c r="K15" s="557"/>
      <c r="L15" s="558"/>
      <c r="M15" s="559"/>
      <c r="N15" s="167"/>
      <c r="O15" s="161"/>
      <c r="P15" s="162"/>
      <c r="R15" s="626"/>
    </row>
    <row r="16" spans="1:20">
      <c r="A16" s="263">
        <v>10</v>
      </c>
      <c r="B16" s="78"/>
      <c r="C16" s="75"/>
      <c r="D16" s="90"/>
      <c r="E16" s="155"/>
      <c r="F16" s="155"/>
      <c r="G16" s="155"/>
      <c r="H16" s="155"/>
      <c r="I16" s="73"/>
      <c r="J16" s="78"/>
      <c r="K16" s="557"/>
      <c r="L16" s="558"/>
      <c r="M16" s="559"/>
      <c r="N16" s="167"/>
      <c r="O16" s="167"/>
      <c r="P16" s="162"/>
      <c r="R16" s="626"/>
    </row>
    <row r="17" spans="1:18">
      <c r="A17" s="263">
        <v>11</v>
      </c>
      <c r="B17" s="78"/>
      <c r="C17" s="75">
        <v>30</v>
      </c>
      <c r="D17" s="248" t="s">
        <v>211</v>
      </c>
      <c r="E17" s="248"/>
      <c r="F17" s="79"/>
      <c r="G17" s="155"/>
      <c r="H17" s="155"/>
      <c r="I17" s="73"/>
      <c r="J17" s="78"/>
      <c r="K17" s="557"/>
      <c r="L17" s="558"/>
      <c r="M17" s="559"/>
      <c r="N17" s="167">
        <f>'[2]P9.6B'!H25</f>
        <v>923</v>
      </c>
      <c r="O17" s="167"/>
      <c r="P17" s="162"/>
      <c r="R17" s="626"/>
    </row>
    <row r="18" spans="1:18">
      <c r="A18" s="263">
        <v>12</v>
      </c>
      <c r="B18" s="78"/>
      <c r="C18" s="70"/>
      <c r="D18" s="79" t="s">
        <v>237</v>
      </c>
      <c r="E18" s="155"/>
      <c r="F18" s="155"/>
      <c r="G18" s="155"/>
      <c r="H18" s="155"/>
      <c r="I18" s="73"/>
      <c r="J18" s="78"/>
      <c r="K18" s="557"/>
      <c r="L18" s="558"/>
      <c r="M18" s="559"/>
      <c r="N18" s="165"/>
      <c r="O18" s="167">
        <f>N17</f>
        <v>923</v>
      </c>
      <c r="P18" s="162"/>
      <c r="R18" s="626"/>
    </row>
    <row r="19" spans="1:18">
      <c r="A19" s="263">
        <v>13</v>
      </c>
      <c r="B19" s="78"/>
      <c r="C19" s="70"/>
      <c r="D19" s="79" t="s">
        <v>235</v>
      </c>
      <c r="E19" s="155" t="s">
        <v>545</v>
      </c>
      <c r="F19" s="155"/>
      <c r="G19" s="155"/>
      <c r="H19" s="155"/>
      <c r="I19" s="73"/>
      <c r="J19" s="78"/>
      <c r="K19" s="557"/>
      <c r="L19" s="558"/>
      <c r="M19" s="559"/>
      <c r="N19" s="156"/>
      <c r="O19" s="156"/>
      <c r="P19" s="162"/>
      <c r="R19" s="626"/>
    </row>
    <row r="20" spans="1:18">
      <c r="A20" s="263">
        <v>14</v>
      </c>
      <c r="B20" s="78"/>
      <c r="C20" s="70"/>
      <c r="D20" s="558"/>
      <c r="E20" s="558"/>
      <c r="F20" s="558"/>
      <c r="G20" s="558"/>
      <c r="H20" s="559"/>
      <c r="I20" s="73"/>
      <c r="J20" s="78"/>
      <c r="K20" s="557"/>
      <c r="L20" s="558"/>
      <c r="M20" s="559"/>
      <c r="N20" s="156"/>
      <c r="O20" s="156"/>
      <c r="P20" s="162"/>
      <c r="R20" s="626"/>
    </row>
    <row r="21" spans="1:18">
      <c r="A21" s="271"/>
      <c r="B21" s="240"/>
      <c r="C21" s="205"/>
      <c r="D21" s="210"/>
      <c r="E21" s="207"/>
      <c r="F21" s="207"/>
      <c r="G21" s="207"/>
      <c r="H21" s="207"/>
      <c r="I21" s="207"/>
      <c r="J21" s="240"/>
      <c r="K21" s="560"/>
      <c r="L21" s="561"/>
      <c r="M21" s="562"/>
      <c r="N21" s="230"/>
      <c r="O21" s="230"/>
      <c r="P21" s="272"/>
      <c r="R21" s="626"/>
    </row>
    <row r="22" spans="1:18">
      <c r="A22" s="273"/>
      <c r="C22" s="114"/>
      <c r="K22" s="116"/>
      <c r="L22" s="116"/>
      <c r="M22" s="116"/>
      <c r="R22" s="626"/>
    </row>
    <row r="23" spans="1:18">
      <c r="A23" s="57" t="s">
        <v>238</v>
      </c>
      <c r="C23" s="114"/>
      <c r="K23" s="116"/>
      <c r="L23" s="116"/>
      <c r="M23" s="116"/>
      <c r="R23" s="626"/>
    </row>
    <row r="24" spans="1:18">
      <c r="A24" s="187"/>
      <c r="C24" s="57" t="s">
        <v>546</v>
      </c>
      <c r="K24" s="116"/>
      <c r="L24" s="116"/>
      <c r="M24" s="116"/>
      <c r="R24" s="626"/>
    </row>
    <row r="25" spans="1:18">
      <c r="A25" s="187"/>
      <c r="K25" s="116"/>
      <c r="L25" s="116"/>
      <c r="M25" s="116"/>
      <c r="P25" s="256"/>
    </row>
    <row r="26" spans="1:18">
      <c r="A26" s="256"/>
      <c r="B26" s="256"/>
      <c r="C26" s="256"/>
      <c r="D26" s="256"/>
      <c r="E26" s="256"/>
      <c r="F26" s="256"/>
      <c r="G26" s="256"/>
      <c r="H26" s="256"/>
      <c r="I26" s="256"/>
      <c r="J26" s="256"/>
      <c r="K26" s="556"/>
      <c r="L26" s="556"/>
      <c r="M26" s="556"/>
      <c r="N26" s="256"/>
      <c r="O26" s="256"/>
      <c r="P26" s="256"/>
    </row>
  </sheetData>
  <mergeCells count="19">
    <mergeCell ref="K16:M16"/>
    <mergeCell ref="A3:N3"/>
    <mergeCell ref="B6:C6"/>
    <mergeCell ref="D6:J6"/>
    <mergeCell ref="K6:M6"/>
    <mergeCell ref="K7:M7"/>
    <mergeCell ref="K8:M8"/>
    <mergeCell ref="K9:M9"/>
    <mergeCell ref="K11:M11"/>
    <mergeCell ref="K13:M13"/>
    <mergeCell ref="K14:M14"/>
    <mergeCell ref="K15:M15"/>
    <mergeCell ref="K26:M26"/>
    <mergeCell ref="K17:M17"/>
    <mergeCell ref="K18:M18"/>
    <mergeCell ref="K19:M19"/>
    <mergeCell ref="D20:H20"/>
    <mergeCell ref="K20:M20"/>
    <mergeCell ref="K21:M2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D8365-4398-4CDF-90CB-279D1D28F0D1}">
  <dimension ref="A1:N27"/>
  <sheetViews>
    <sheetView workbookViewId="0">
      <selection activeCell="W12" sqref="W12"/>
    </sheetView>
  </sheetViews>
  <sheetFormatPr defaultColWidth="11.42578125" defaultRowHeight="15"/>
  <cols>
    <col min="1" max="1" width="3" style="275" customWidth="1"/>
    <col min="2" max="2" width="12.7109375" style="275" customWidth="1"/>
    <col min="3" max="3" width="1.7109375" style="275" customWidth="1"/>
    <col min="4" max="4" width="12.7109375" style="275" customWidth="1"/>
    <col min="5" max="5" width="2.140625" style="275" customWidth="1"/>
    <col min="6" max="6" width="12.7109375" style="275" customWidth="1"/>
    <col min="7" max="7" width="3.7109375" style="275" customWidth="1"/>
    <col min="8" max="8" width="12.7109375" style="275" customWidth="1"/>
    <col min="9" max="9" width="3" style="275" customWidth="1"/>
    <col min="10" max="10" width="12.7109375" style="275" customWidth="1"/>
    <col min="11" max="11" width="3.28515625" style="275" bestFit="1" customWidth="1"/>
    <col min="12" max="12" width="12.7109375" style="275" customWidth="1"/>
    <col min="13" max="14" width="3" style="275" customWidth="1"/>
    <col min="15" max="15" width="6.42578125" style="275" customWidth="1"/>
    <col min="16" max="16" width="5.7109375" style="275" customWidth="1"/>
    <col min="17" max="16384" width="11.42578125" style="275"/>
  </cols>
  <sheetData>
    <row r="1" spans="1:14">
      <c r="A1" s="274" t="s">
        <v>239</v>
      </c>
      <c r="F1" s="276"/>
    </row>
    <row r="2" spans="1:14" ht="60">
      <c r="A2" s="277" t="s">
        <v>240</v>
      </c>
      <c r="B2" s="278" t="s">
        <v>241</v>
      </c>
      <c r="C2" s="279"/>
      <c r="D2" s="278" t="s">
        <v>242</v>
      </c>
      <c r="E2" s="279"/>
      <c r="F2" s="278" t="s">
        <v>243</v>
      </c>
      <c r="G2" s="279"/>
      <c r="H2" s="278" t="s">
        <v>244</v>
      </c>
      <c r="I2" s="278"/>
      <c r="J2" s="278" t="s">
        <v>245</v>
      </c>
      <c r="K2" s="278"/>
      <c r="L2" s="278" t="s">
        <v>246</v>
      </c>
      <c r="M2" s="278"/>
      <c r="N2" s="637"/>
    </row>
    <row r="3" spans="1:14">
      <c r="B3" s="279"/>
      <c r="C3" s="279"/>
      <c r="D3" s="279"/>
      <c r="E3" s="279"/>
      <c r="F3" s="279"/>
      <c r="G3" s="279"/>
      <c r="H3" s="279"/>
      <c r="I3" s="279"/>
      <c r="J3" s="279"/>
      <c r="K3" s="279"/>
      <c r="L3" s="279"/>
      <c r="M3" s="279"/>
      <c r="N3" s="637"/>
    </row>
    <row r="4" spans="1:14">
      <c r="B4" s="280" t="s">
        <v>547</v>
      </c>
      <c r="C4" s="281"/>
      <c r="D4" s="282">
        <v>18</v>
      </c>
      <c r="E4" s="281"/>
      <c r="F4" s="283">
        <v>46</v>
      </c>
      <c r="G4" s="281"/>
      <c r="H4" s="282">
        <f>D4*F4</f>
        <v>828</v>
      </c>
      <c r="I4" s="284"/>
      <c r="J4" s="282">
        <f>9*6</f>
        <v>54</v>
      </c>
      <c r="K4" s="281"/>
      <c r="L4" s="285">
        <f>H4+J4</f>
        <v>882</v>
      </c>
      <c r="M4" s="284"/>
      <c r="N4" s="637"/>
    </row>
    <row r="5" spans="1:14">
      <c r="B5" s="286"/>
      <c r="C5" s="281"/>
      <c r="D5" s="286"/>
      <c r="E5" s="281"/>
      <c r="F5" s="287"/>
      <c r="G5" s="281"/>
      <c r="H5" s="286"/>
      <c r="I5" s="287"/>
      <c r="J5" s="286"/>
      <c r="K5" s="281"/>
      <c r="L5" s="286"/>
      <c r="M5" s="287"/>
      <c r="N5" s="637"/>
    </row>
    <row r="6" spans="1:14">
      <c r="B6" s="286"/>
      <c r="C6" s="281"/>
      <c r="D6" s="286"/>
      <c r="E6" s="281"/>
      <c r="F6" s="288"/>
      <c r="G6" s="281"/>
      <c r="H6" s="286"/>
      <c r="I6" s="287"/>
      <c r="J6" s="286"/>
      <c r="K6" s="281"/>
      <c r="L6" s="286"/>
      <c r="M6" s="287"/>
      <c r="N6" s="637"/>
    </row>
    <row r="7" spans="1:14">
      <c r="B7" s="286"/>
      <c r="C7" s="281"/>
      <c r="D7" s="286"/>
      <c r="E7" s="281"/>
      <c r="F7" s="286"/>
      <c r="G7" s="281"/>
      <c r="H7" s="286"/>
      <c r="I7" s="287"/>
      <c r="J7" s="286"/>
      <c r="K7" s="281"/>
      <c r="L7" s="286"/>
      <c r="M7" s="287"/>
      <c r="N7" s="637"/>
    </row>
    <row r="8" spans="1:14">
      <c r="N8" s="637"/>
    </row>
    <row r="9" spans="1:14">
      <c r="N9" s="637"/>
    </row>
    <row r="10" spans="1:14">
      <c r="B10" s="275" t="s">
        <v>247</v>
      </c>
      <c r="E10" s="281"/>
      <c r="H10" s="289">
        <f>L4</f>
        <v>882</v>
      </c>
      <c r="N10" s="637"/>
    </row>
    <row r="11" spans="1:14">
      <c r="B11" s="275" t="s">
        <v>248</v>
      </c>
      <c r="E11" s="281"/>
      <c r="H11" s="290"/>
      <c r="N11" s="637"/>
    </row>
    <row r="12" spans="1:14">
      <c r="B12" s="275" t="s">
        <v>249</v>
      </c>
      <c r="E12" s="281"/>
      <c r="H12" s="291">
        <f>H10*0.062</f>
        <v>54.683999999999997</v>
      </c>
      <c r="J12" s="292"/>
      <c r="N12" s="637"/>
    </row>
    <row r="13" spans="1:14">
      <c r="B13" s="275" t="s">
        <v>250</v>
      </c>
      <c r="E13" s="281"/>
      <c r="H13" s="291">
        <f>H10*0.0145</f>
        <v>12.789000000000001</v>
      </c>
      <c r="J13" s="292"/>
      <c r="N13" s="637"/>
    </row>
    <row r="14" spans="1:14">
      <c r="B14" s="275" t="s">
        <v>251</v>
      </c>
      <c r="E14" s="281"/>
      <c r="H14" s="293">
        <v>95</v>
      </c>
      <c r="J14" s="294"/>
      <c r="N14" s="637"/>
    </row>
    <row r="15" spans="1:14">
      <c r="B15" s="275" t="s">
        <v>252</v>
      </c>
      <c r="E15" s="281"/>
      <c r="H15" s="293">
        <v>150</v>
      </c>
      <c r="N15" s="637"/>
    </row>
    <row r="16" spans="1:14">
      <c r="B16" s="275" t="s">
        <v>253</v>
      </c>
      <c r="E16" s="281"/>
      <c r="H16" s="293">
        <v>25</v>
      </c>
      <c r="N16" s="637"/>
    </row>
    <row r="17" spans="1:14" ht="15.75" thickBot="1">
      <c r="B17" s="275" t="s">
        <v>254</v>
      </c>
      <c r="E17" s="281"/>
      <c r="H17" s="295">
        <f>H10-H12-H13-H14-H15-H16</f>
        <v>544.52700000000004</v>
      </c>
      <c r="J17" s="292"/>
      <c r="N17" s="637"/>
    </row>
    <row r="18" spans="1:14" ht="15.75" thickTop="1">
      <c r="L18" s="296"/>
      <c r="M18" s="297"/>
      <c r="N18" s="637"/>
    </row>
    <row r="19" spans="1:14">
      <c r="N19" s="637"/>
    </row>
    <row r="20" spans="1:14">
      <c r="A20" s="637"/>
      <c r="B20" s="637"/>
      <c r="C20" s="637"/>
      <c r="D20" s="637"/>
      <c r="E20" s="637"/>
      <c r="F20" s="637"/>
      <c r="G20" s="637"/>
      <c r="H20" s="637"/>
      <c r="I20" s="637"/>
      <c r="J20" s="637"/>
      <c r="K20" s="637"/>
      <c r="L20" s="637"/>
      <c r="M20" s="637"/>
      <c r="N20" s="637"/>
    </row>
    <row r="22" spans="1:14">
      <c r="L22" s="298"/>
    </row>
    <row r="23" spans="1:14">
      <c r="L23" s="298"/>
    </row>
    <row r="24" spans="1:14">
      <c r="L24" s="298"/>
    </row>
    <row r="25" spans="1:14">
      <c r="L25" s="298"/>
    </row>
    <row r="26" spans="1:14">
      <c r="L26" s="298"/>
    </row>
    <row r="27" spans="1:14">
      <c r="L27" s="298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B0914-3879-48AD-8364-20AA0A5A7FE2}">
  <dimension ref="A1:J11"/>
  <sheetViews>
    <sheetView workbookViewId="0">
      <selection activeCell="G9" sqref="G9"/>
    </sheetView>
  </sheetViews>
  <sheetFormatPr defaultColWidth="8.7109375" defaultRowHeight="15"/>
  <cols>
    <col min="1" max="1" width="3.7109375" customWidth="1"/>
    <col min="4" max="4" width="35.7109375" customWidth="1"/>
    <col min="5" max="5" width="6.7109375" customWidth="1"/>
    <col min="6" max="7" width="11.7109375" customWidth="1"/>
    <col min="8" max="8" width="5.7109375" style="299" customWidth="1"/>
  </cols>
  <sheetData>
    <row r="1" spans="1:10">
      <c r="A1" s="274" t="s">
        <v>255</v>
      </c>
    </row>
    <row r="3" spans="1:10">
      <c r="A3" s="277" t="s">
        <v>256</v>
      </c>
      <c r="C3" s="300"/>
      <c r="D3" s="300" t="s">
        <v>1</v>
      </c>
      <c r="E3" s="275"/>
      <c r="F3" s="275"/>
      <c r="G3" s="296" t="s">
        <v>257</v>
      </c>
      <c r="H3" s="301">
        <v>18</v>
      </c>
    </row>
    <row r="4" spans="1:10" ht="8.25" customHeight="1" thickBot="1">
      <c r="A4" s="277"/>
      <c r="B4" s="300"/>
      <c r="C4" s="300"/>
      <c r="D4" s="300"/>
      <c r="E4" s="300"/>
      <c r="F4" s="300"/>
      <c r="G4" s="296"/>
      <c r="H4" s="300"/>
    </row>
    <row r="5" spans="1:10" ht="30.75" thickTop="1">
      <c r="A5" s="302"/>
      <c r="B5" s="570" t="s">
        <v>3</v>
      </c>
      <c r="C5" s="571"/>
      <c r="D5" s="303" t="s">
        <v>4</v>
      </c>
      <c r="E5" s="304" t="s">
        <v>258</v>
      </c>
      <c r="F5" s="305" t="s">
        <v>6</v>
      </c>
      <c r="G5" s="305" t="s">
        <v>7</v>
      </c>
      <c r="H5" s="306"/>
      <c r="I5" s="299"/>
    </row>
    <row r="6" spans="1:10">
      <c r="A6" s="307">
        <v>1</v>
      </c>
      <c r="B6" s="308" t="s">
        <v>259</v>
      </c>
      <c r="C6" s="309"/>
      <c r="D6" s="310"/>
      <c r="E6" s="311"/>
      <c r="F6" s="312"/>
      <c r="G6" s="312"/>
      <c r="H6" s="313"/>
    </row>
    <row r="7" spans="1:10">
      <c r="A7" s="307">
        <v>2</v>
      </c>
      <c r="B7" s="308" t="s">
        <v>260</v>
      </c>
      <c r="C7" s="309">
        <v>31</v>
      </c>
      <c r="D7" s="310" t="s">
        <v>261</v>
      </c>
      <c r="E7" s="311"/>
      <c r="F7" s="314">
        <v>544.53</v>
      </c>
      <c r="G7" s="315"/>
      <c r="H7" s="313"/>
      <c r="J7" s="316"/>
    </row>
    <row r="8" spans="1:10">
      <c r="A8" s="307">
        <v>3</v>
      </c>
      <c r="B8" s="317"/>
      <c r="C8" s="309"/>
      <c r="D8" s="318" t="s">
        <v>16</v>
      </c>
      <c r="E8" s="311"/>
      <c r="F8" s="315"/>
      <c r="G8" s="314">
        <f>F7</f>
        <v>544.53</v>
      </c>
      <c r="H8" s="313"/>
      <c r="J8" s="316"/>
    </row>
    <row r="9" spans="1:10">
      <c r="A9" s="307">
        <v>4</v>
      </c>
      <c r="B9" s="317"/>
      <c r="C9" s="309"/>
      <c r="D9" s="319" t="s">
        <v>262</v>
      </c>
      <c r="E9" s="311"/>
      <c r="F9" s="312"/>
      <c r="G9" s="312"/>
      <c r="H9" s="313"/>
    </row>
    <row r="10" spans="1:10">
      <c r="A10" s="307">
        <v>5</v>
      </c>
      <c r="B10" s="317"/>
      <c r="C10" s="309"/>
      <c r="D10" s="310"/>
      <c r="E10" s="311"/>
      <c r="F10" s="312"/>
      <c r="G10" s="312"/>
      <c r="H10" s="313"/>
    </row>
    <row r="11" spans="1:10">
      <c r="A11" s="320">
        <v>6</v>
      </c>
      <c r="B11" s="321"/>
      <c r="C11" s="322"/>
      <c r="D11" s="323"/>
      <c r="E11" s="324"/>
      <c r="F11" s="325"/>
      <c r="G11" s="325"/>
      <c r="H11" s="326"/>
    </row>
  </sheetData>
  <mergeCells count="1">
    <mergeCell ref="B5:C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65A74-F37C-4CCE-98A3-5B0C7594B6E9}">
  <dimension ref="A1:AL12"/>
  <sheetViews>
    <sheetView workbookViewId="0">
      <selection activeCell="AP13" sqref="AP13"/>
    </sheetView>
  </sheetViews>
  <sheetFormatPr defaultColWidth="11.42578125" defaultRowHeight="15.75"/>
  <cols>
    <col min="1" max="1" width="2" style="328" customWidth="1"/>
    <col min="2" max="2" width="4.7109375" style="328" customWidth="1"/>
    <col min="3" max="3" width="2.42578125" style="328" customWidth="1"/>
    <col min="4" max="4" width="0.42578125" style="328" customWidth="1"/>
    <col min="5" max="5" width="10" style="328" customWidth="1"/>
    <col min="6" max="6" width="0.42578125" style="328" customWidth="1"/>
    <col min="7" max="7" width="10.7109375" style="328" customWidth="1"/>
    <col min="8" max="8" width="0.42578125" style="328" customWidth="1"/>
    <col min="9" max="9" width="3.7109375" style="328" customWidth="1"/>
    <col min="10" max="10" width="2.140625" style="328" customWidth="1"/>
    <col min="11" max="11" width="2.7109375" style="328" customWidth="1"/>
    <col min="12" max="12" width="2.42578125" style="328" customWidth="1"/>
    <col min="13" max="13" width="3.7109375" style="328" customWidth="1"/>
    <col min="14" max="14" width="0.42578125" style="328" customWidth="1"/>
    <col min="15" max="15" width="7.7109375" style="328" customWidth="1"/>
    <col min="16" max="16" width="0.42578125" style="328" customWidth="1"/>
    <col min="17" max="17" width="7.140625" style="328" customWidth="1"/>
    <col min="18" max="19" width="0.28515625" style="328" customWidth="1"/>
    <col min="20" max="20" width="0.42578125" style="328" customWidth="1"/>
    <col min="21" max="21" width="1.42578125" style="328" customWidth="1"/>
    <col min="22" max="22" width="0.140625" style="328" customWidth="1"/>
    <col min="23" max="23" width="11.28515625" style="328" bestFit="1" customWidth="1"/>
    <col min="24" max="24" width="0.42578125" style="328" customWidth="1"/>
    <col min="25" max="25" width="2.28515625" style="328" customWidth="1"/>
    <col min="26" max="27" width="2" style="328" customWidth="1"/>
    <col min="28" max="28" width="2.42578125" style="328" customWidth="1"/>
    <col min="29" max="29" width="3" style="328" customWidth="1"/>
    <col min="30" max="30" width="0.42578125" style="328" customWidth="1"/>
    <col min="31" max="31" width="2" style="328" customWidth="1"/>
    <col min="32" max="32" width="2.7109375" style="328" customWidth="1"/>
    <col min="33" max="33" width="0.42578125" style="328" customWidth="1"/>
    <col min="34" max="34" width="4" style="328" customWidth="1"/>
    <col min="35" max="37" width="2.42578125" style="328" customWidth="1"/>
    <col min="38" max="38" width="3.42578125" style="328" customWidth="1"/>
    <col min="39" max="39" width="0.42578125" style="328" customWidth="1"/>
    <col min="40" max="40" width="2.42578125" style="328" customWidth="1"/>
    <col min="41" max="41" width="4.140625" style="328" customWidth="1"/>
    <col min="42" max="16384" width="11.42578125" style="328"/>
  </cols>
  <sheetData>
    <row r="1" spans="1:38">
      <c r="A1" s="327" t="s">
        <v>255</v>
      </c>
      <c r="Q1" s="329"/>
    </row>
    <row r="2" spans="1:38">
      <c r="A2" s="638"/>
      <c r="B2" s="638"/>
      <c r="C2" s="638"/>
      <c r="D2" s="638"/>
      <c r="E2" s="638"/>
      <c r="F2" s="638"/>
      <c r="G2" s="638"/>
      <c r="H2" s="638"/>
      <c r="I2" s="638"/>
      <c r="J2" s="638"/>
      <c r="K2" s="638"/>
      <c r="L2" s="638"/>
      <c r="M2" s="638"/>
      <c r="N2" s="638"/>
      <c r="O2" s="638"/>
      <c r="P2" s="638"/>
      <c r="Q2" s="638"/>
      <c r="R2" s="638"/>
      <c r="S2" s="638"/>
      <c r="T2" s="638"/>
      <c r="U2" s="638"/>
      <c r="V2" s="638"/>
      <c r="W2" s="638"/>
      <c r="X2" s="638"/>
      <c r="Y2" s="638"/>
    </row>
    <row r="3" spans="1:38">
      <c r="A3" s="275" t="s">
        <v>197</v>
      </c>
      <c r="B3" s="275"/>
      <c r="C3" s="275"/>
      <c r="D3" s="275" t="s">
        <v>548</v>
      </c>
      <c r="E3" s="275"/>
      <c r="F3" s="275"/>
      <c r="G3" s="275"/>
      <c r="H3" s="275"/>
      <c r="I3" s="275"/>
      <c r="J3" s="275"/>
      <c r="K3" s="275"/>
      <c r="L3" s="275"/>
      <c r="M3" s="275"/>
      <c r="N3" s="275"/>
      <c r="O3" s="275"/>
      <c r="P3" s="275"/>
      <c r="Q3" s="275"/>
      <c r="R3" s="275"/>
      <c r="S3" s="275"/>
      <c r="T3" s="275"/>
      <c r="U3" s="275"/>
      <c r="V3" s="275"/>
      <c r="W3" s="275"/>
      <c r="X3" s="638"/>
      <c r="Y3" s="638"/>
    </row>
    <row r="4" spans="1:38">
      <c r="A4" s="275"/>
      <c r="B4" s="275"/>
      <c r="C4" s="275"/>
      <c r="D4" s="275"/>
      <c r="E4" s="641" t="s">
        <v>263</v>
      </c>
      <c r="F4" s="275"/>
      <c r="G4" s="275"/>
      <c r="H4" s="275"/>
      <c r="I4" s="275"/>
      <c r="J4" s="275"/>
      <c r="K4" s="275"/>
      <c r="L4" s="275"/>
      <c r="M4" s="275"/>
      <c r="N4" s="275"/>
      <c r="O4" s="275"/>
      <c r="P4" s="275"/>
      <c r="Q4" s="275"/>
      <c r="R4" s="275"/>
      <c r="S4" s="275"/>
      <c r="T4" s="275"/>
      <c r="U4" s="275"/>
      <c r="V4" s="275"/>
      <c r="W4" s="335">
        <v>39260</v>
      </c>
      <c r="X4" s="639"/>
      <c r="Y4" s="639"/>
      <c r="Z4" s="330"/>
      <c r="AA4" s="330"/>
      <c r="AB4" s="330"/>
      <c r="AC4" s="330"/>
    </row>
    <row r="5" spans="1:38" ht="16.5" thickBot="1">
      <c r="A5" s="275"/>
      <c r="B5" s="275"/>
      <c r="C5" s="275"/>
      <c r="D5" s="275"/>
      <c r="E5" s="641" t="s">
        <v>264</v>
      </c>
      <c r="F5" s="275"/>
      <c r="G5" s="275"/>
      <c r="H5" s="275"/>
      <c r="I5" s="275"/>
      <c r="J5" s="275"/>
      <c r="K5" s="275"/>
      <c r="L5" s="275"/>
      <c r="M5" s="275"/>
      <c r="N5" s="275"/>
      <c r="O5" s="275"/>
      <c r="P5" s="275"/>
      <c r="Q5" s="275"/>
      <c r="R5" s="275"/>
      <c r="S5" s="275"/>
      <c r="T5" s="275"/>
      <c r="U5" s="275"/>
      <c r="V5" s="275"/>
      <c r="W5" s="642">
        <f>'[3]Pr 10.1B'!H11</f>
        <v>882</v>
      </c>
      <c r="X5" s="640"/>
      <c r="Y5" s="640"/>
      <c r="Z5" s="331"/>
      <c r="AA5" s="331"/>
      <c r="AB5" s="331"/>
      <c r="AC5" s="331"/>
    </row>
    <row r="6" spans="1:38">
      <c r="A6" s="275"/>
      <c r="B6" s="275"/>
      <c r="C6" s="275"/>
      <c r="D6" s="275"/>
      <c r="E6" s="641" t="s">
        <v>265</v>
      </c>
      <c r="F6" s="275"/>
      <c r="G6" s="275"/>
      <c r="H6" s="275"/>
      <c r="I6" s="275"/>
      <c r="J6" s="275"/>
      <c r="K6" s="275"/>
      <c r="L6" s="275"/>
      <c r="M6" s="275"/>
      <c r="N6" s="275"/>
      <c r="O6" s="275"/>
      <c r="P6" s="275"/>
      <c r="Q6" s="275"/>
      <c r="R6" s="275"/>
      <c r="S6" s="275"/>
      <c r="T6" s="275"/>
      <c r="U6" s="275"/>
      <c r="V6" s="275"/>
      <c r="W6" s="643">
        <f>W5+W4</f>
        <v>40142</v>
      </c>
      <c r="X6" s="639"/>
      <c r="Y6" s="639"/>
      <c r="Z6" s="330"/>
      <c r="AA6" s="330"/>
      <c r="AB6" s="330"/>
      <c r="AC6" s="330"/>
    </row>
    <row r="7" spans="1:38" ht="16.5" thickBot="1">
      <c r="A7" s="275"/>
      <c r="B7" s="275"/>
      <c r="C7" s="275"/>
      <c r="D7" s="275"/>
      <c r="E7" s="641" t="s">
        <v>549</v>
      </c>
      <c r="F7" s="275"/>
      <c r="G7" s="275"/>
      <c r="H7" s="275"/>
      <c r="I7" s="275"/>
      <c r="J7" s="275"/>
      <c r="K7" s="275"/>
      <c r="L7" s="275"/>
      <c r="M7" s="275"/>
      <c r="N7" s="275"/>
      <c r="O7" s="275"/>
      <c r="P7" s="275"/>
      <c r="Q7" s="275"/>
      <c r="R7" s="275"/>
      <c r="S7" s="275"/>
      <c r="T7" s="275"/>
      <c r="U7" s="275"/>
      <c r="V7" s="275"/>
      <c r="W7" s="642">
        <v>37440</v>
      </c>
      <c r="X7" s="640"/>
      <c r="Y7" s="640"/>
      <c r="Z7" s="331"/>
      <c r="AA7" s="331"/>
      <c r="AB7" s="331"/>
      <c r="AC7" s="331"/>
    </row>
    <row r="8" spans="1:38" ht="16.5" thickBot="1">
      <c r="A8" s="275"/>
      <c r="B8" s="275"/>
      <c r="C8" s="275"/>
      <c r="D8" s="275"/>
      <c r="E8" s="641" t="s">
        <v>266</v>
      </c>
      <c r="F8" s="275"/>
      <c r="G8" s="275"/>
      <c r="H8" s="275"/>
      <c r="I8" s="275"/>
      <c r="J8" s="275"/>
      <c r="K8" s="275"/>
      <c r="L8" s="275"/>
      <c r="M8" s="275"/>
      <c r="N8" s="275"/>
      <c r="O8" s="275"/>
      <c r="P8" s="275"/>
      <c r="Q8" s="275"/>
      <c r="R8" s="275"/>
      <c r="S8" s="275"/>
      <c r="T8" s="275"/>
      <c r="U8" s="275"/>
      <c r="V8" s="275"/>
      <c r="W8" s="644">
        <f>W6-W7</f>
        <v>2702</v>
      </c>
      <c r="X8" s="639"/>
      <c r="Y8" s="639"/>
      <c r="Z8" s="330"/>
      <c r="AA8" s="330"/>
      <c r="AB8" s="330"/>
      <c r="AC8" s="330"/>
    </row>
    <row r="9" spans="1:38" ht="16.5" thickTop="1">
      <c r="A9" s="275"/>
      <c r="B9" s="275"/>
      <c r="C9" s="275"/>
      <c r="D9" s="275"/>
      <c r="E9" s="275"/>
      <c r="F9" s="275"/>
      <c r="G9" s="275"/>
      <c r="H9" s="275"/>
      <c r="I9" s="275"/>
      <c r="J9" s="275"/>
      <c r="K9" s="275"/>
      <c r="L9" s="275"/>
      <c r="M9" s="275"/>
      <c r="N9" s="275"/>
      <c r="O9" s="275"/>
      <c r="P9" s="275"/>
      <c r="Q9" s="275"/>
      <c r="R9" s="275"/>
      <c r="S9" s="275"/>
      <c r="T9" s="275"/>
      <c r="U9" s="275"/>
      <c r="V9" s="275"/>
      <c r="W9" s="275"/>
      <c r="X9" s="638"/>
      <c r="Y9" s="638"/>
    </row>
    <row r="10" spans="1:38">
      <c r="A10" s="638"/>
      <c r="B10" s="638"/>
      <c r="C10" s="638"/>
      <c r="D10" s="638"/>
      <c r="E10" s="638"/>
      <c r="F10" s="638"/>
      <c r="G10" s="638"/>
      <c r="H10" s="638"/>
      <c r="I10" s="638"/>
      <c r="J10" s="638"/>
      <c r="K10" s="638"/>
      <c r="L10" s="638"/>
      <c r="M10" s="638"/>
      <c r="N10" s="638"/>
      <c r="O10" s="638"/>
      <c r="P10" s="638"/>
      <c r="Q10" s="638"/>
      <c r="R10" s="638"/>
      <c r="S10" s="638"/>
      <c r="T10" s="638"/>
      <c r="U10" s="638"/>
      <c r="V10" s="638"/>
      <c r="W10" s="638"/>
      <c r="X10" s="638"/>
      <c r="Y10" s="638"/>
    </row>
    <row r="11" spans="1:38">
      <c r="A11" s="638"/>
      <c r="B11" s="638"/>
      <c r="C11" s="638"/>
      <c r="D11" s="638"/>
      <c r="E11" s="638"/>
      <c r="F11" s="638"/>
      <c r="G11" s="638"/>
      <c r="H11" s="638"/>
      <c r="I11" s="638"/>
      <c r="J11" s="638"/>
      <c r="K11" s="638"/>
      <c r="L11" s="638"/>
      <c r="M11" s="638"/>
      <c r="N11" s="638"/>
      <c r="O11" s="638"/>
      <c r="P11" s="638"/>
      <c r="Q11" s="638"/>
      <c r="R11" s="638"/>
      <c r="S11" s="638"/>
      <c r="T11" s="638"/>
      <c r="U11" s="638"/>
      <c r="V11" s="638"/>
      <c r="W11" s="638"/>
      <c r="X11" s="638"/>
      <c r="Y11" s="638"/>
    </row>
    <row r="12" spans="1:38">
      <c r="E12" s="572"/>
      <c r="F12" s="572"/>
      <c r="G12" s="572"/>
      <c r="H12" s="572"/>
      <c r="I12" s="572"/>
      <c r="J12" s="572"/>
      <c r="K12" s="572"/>
      <c r="L12" s="572"/>
      <c r="M12" s="572"/>
      <c r="Q12" s="572"/>
      <c r="R12" s="572"/>
      <c r="S12" s="572"/>
      <c r="T12" s="572"/>
      <c r="U12" s="572"/>
      <c r="V12" s="572"/>
      <c r="W12" s="572"/>
      <c r="X12" s="572"/>
      <c r="Y12" s="572"/>
      <c r="Z12" s="572"/>
      <c r="AA12" s="572"/>
      <c r="AB12" s="572"/>
      <c r="AC12" s="572"/>
      <c r="AD12" s="572"/>
      <c r="AE12" s="572"/>
      <c r="AF12" s="572"/>
      <c r="AG12" s="572"/>
      <c r="AH12" s="572"/>
      <c r="AI12" s="572"/>
      <c r="AJ12" s="572"/>
      <c r="AK12" s="572"/>
      <c r="AL12" s="572"/>
    </row>
  </sheetData>
  <mergeCells count="2">
    <mergeCell ref="E12:M12"/>
    <mergeCell ref="Q12:AL1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DE5AD-9DD7-405A-8A51-89B7DF84F5D0}">
  <dimension ref="A2:Y12"/>
  <sheetViews>
    <sheetView workbookViewId="0">
      <selection activeCell="A3" sqref="A3:XFD3"/>
    </sheetView>
  </sheetViews>
  <sheetFormatPr defaultColWidth="11.42578125" defaultRowHeight="15.75"/>
  <cols>
    <col min="1" max="1" width="2.7109375" style="328" customWidth="1"/>
    <col min="2" max="2" width="0.42578125" style="328" customWidth="1"/>
    <col min="3" max="3" width="5.7109375" style="328" customWidth="1"/>
    <col min="4" max="4" width="2.7109375" style="328" customWidth="1"/>
    <col min="5" max="5" width="4.28515625" style="328" customWidth="1"/>
    <col min="6" max="6" width="4" style="328" customWidth="1"/>
    <col min="7" max="7" width="12" style="328" customWidth="1"/>
    <col min="8" max="8" width="13" style="328" customWidth="1"/>
    <col min="9" max="9" width="7.7109375" style="328" customWidth="1"/>
    <col min="10" max="10" width="6.7109375" style="328" customWidth="1"/>
    <col min="11" max="11" width="0.42578125" style="328" customWidth="1"/>
    <col min="12" max="12" width="3" style="328" customWidth="1"/>
    <col min="13" max="15" width="2" style="328" customWidth="1"/>
    <col min="16" max="16" width="3" style="328" customWidth="1"/>
    <col min="17" max="17" width="0.42578125" style="328" customWidth="1"/>
    <col min="18" max="18" width="3" style="328" customWidth="1"/>
    <col min="19" max="21" width="2" style="328" customWidth="1"/>
    <col min="22" max="22" width="3" style="328" customWidth="1"/>
    <col min="23" max="23" width="0.42578125" style="328" customWidth="1"/>
    <col min="24" max="24" width="2.7109375" style="328" customWidth="1"/>
    <col min="25" max="16384" width="11.42578125" style="328"/>
  </cols>
  <sheetData>
    <row r="2" spans="1:25">
      <c r="A2" s="327" t="s">
        <v>278</v>
      </c>
      <c r="B2" s="338"/>
    </row>
    <row r="3" spans="1:25">
      <c r="A3" s="645" t="s">
        <v>279</v>
      </c>
      <c r="B3" s="645"/>
      <c r="C3" s="645"/>
      <c r="D3" s="645"/>
      <c r="E3" s="333"/>
      <c r="F3" s="275"/>
      <c r="G3" s="645" t="s">
        <v>280</v>
      </c>
      <c r="H3" s="645"/>
      <c r="I3" s="333"/>
      <c r="J3" s="645" t="s">
        <v>281</v>
      </c>
      <c r="K3" s="645"/>
      <c r="L3" s="645"/>
      <c r="M3" s="645"/>
      <c r="N3" s="645"/>
      <c r="O3" s="275"/>
      <c r="P3" s="275"/>
      <c r="Q3" s="333"/>
      <c r="R3" s="333"/>
      <c r="S3" s="333" t="s">
        <v>282</v>
      </c>
      <c r="T3" s="275"/>
      <c r="U3" s="275"/>
      <c r="V3" s="275"/>
      <c r="W3" s="275"/>
      <c r="X3" s="275"/>
      <c r="Y3" s="638"/>
    </row>
    <row r="4" spans="1:25">
      <c r="A4" s="275"/>
      <c r="B4" s="275"/>
      <c r="C4" s="275"/>
      <c r="D4" s="275"/>
      <c r="E4" s="275"/>
      <c r="F4" s="275"/>
      <c r="G4" s="275"/>
      <c r="H4" s="275"/>
      <c r="I4" s="275"/>
      <c r="J4" s="275"/>
      <c r="K4" s="275"/>
      <c r="L4" s="275"/>
      <c r="M4" s="275"/>
      <c r="N4" s="275"/>
      <c r="O4" s="275"/>
      <c r="P4" s="275"/>
      <c r="Q4" s="275"/>
      <c r="R4" s="275"/>
      <c r="S4" s="275"/>
      <c r="T4" s="275"/>
      <c r="U4" s="275"/>
      <c r="V4" s="275"/>
      <c r="W4" s="275"/>
      <c r="X4" s="275"/>
      <c r="Y4" s="638"/>
    </row>
    <row r="5" spans="1:25">
      <c r="A5" s="333" t="s">
        <v>283</v>
      </c>
      <c r="B5" s="275"/>
      <c r="C5" s="275"/>
      <c r="D5" s="333"/>
      <c r="E5" s="333"/>
      <c r="F5" s="275"/>
      <c r="G5" s="579">
        <v>4000</v>
      </c>
      <c r="H5" s="579"/>
      <c r="I5" s="275"/>
      <c r="J5" s="584">
        <v>6.2E-2</v>
      </c>
      <c r="K5" s="584"/>
      <c r="L5" s="584"/>
      <c r="M5" s="584"/>
      <c r="N5" s="584"/>
      <c r="O5" s="646"/>
      <c r="P5" s="647"/>
      <c r="Q5" s="275"/>
      <c r="R5" s="582">
        <f>J5*G5</f>
        <v>248</v>
      </c>
      <c r="S5" s="582"/>
      <c r="T5" s="582"/>
      <c r="U5" s="582"/>
      <c r="V5" s="582"/>
      <c r="W5" s="582"/>
      <c r="X5" s="582"/>
      <c r="Y5" s="638"/>
    </row>
    <row r="6" spans="1:25">
      <c r="A6" s="336" t="s">
        <v>284</v>
      </c>
      <c r="B6" s="310"/>
      <c r="C6" s="310"/>
      <c r="D6" s="336"/>
      <c r="E6" s="336"/>
      <c r="F6" s="275"/>
      <c r="G6" s="648">
        <v>4000</v>
      </c>
      <c r="H6" s="648"/>
      <c r="I6" s="275"/>
      <c r="J6" s="583">
        <v>1.4500000000000001E-2</v>
      </c>
      <c r="K6" s="583"/>
      <c r="L6" s="583"/>
      <c r="M6" s="583"/>
      <c r="N6" s="583"/>
      <c r="O6" s="649"/>
      <c r="P6" s="650"/>
      <c r="Q6" s="275"/>
      <c r="R6" s="581">
        <f>J6*G6</f>
        <v>58</v>
      </c>
      <c r="S6" s="581"/>
      <c r="T6" s="581"/>
      <c r="U6" s="581"/>
      <c r="V6" s="581"/>
      <c r="W6" s="581"/>
      <c r="X6" s="581"/>
      <c r="Y6" s="638"/>
    </row>
    <row r="7" spans="1:25">
      <c r="A7" s="336" t="s">
        <v>285</v>
      </c>
      <c r="B7" s="310"/>
      <c r="C7" s="310"/>
      <c r="D7" s="336"/>
      <c r="E7" s="336"/>
      <c r="F7" s="275"/>
      <c r="G7" s="648">
        <v>4000</v>
      </c>
      <c r="H7" s="648"/>
      <c r="I7" s="275"/>
      <c r="J7" s="584">
        <v>6.0000000000000001E-3</v>
      </c>
      <c r="K7" s="584"/>
      <c r="L7" s="584"/>
      <c r="M7" s="584"/>
      <c r="N7" s="584"/>
      <c r="O7" s="646"/>
      <c r="P7" s="647"/>
      <c r="Q7" s="275"/>
      <c r="R7" s="581">
        <f>J7*G7</f>
        <v>24</v>
      </c>
      <c r="S7" s="581"/>
      <c r="T7" s="581"/>
      <c r="U7" s="581"/>
      <c r="V7" s="581"/>
      <c r="W7" s="581"/>
      <c r="X7" s="581"/>
      <c r="Y7" s="638"/>
    </row>
    <row r="8" spans="1:25">
      <c r="A8" s="336" t="s">
        <v>286</v>
      </c>
      <c r="B8" s="310"/>
      <c r="C8" s="310"/>
      <c r="D8" s="336"/>
      <c r="E8" s="336"/>
      <c r="F8" s="275"/>
      <c r="G8" s="648">
        <v>4000</v>
      </c>
      <c r="H8" s="648"/>
      <c r="I8" s="275"/>
      <c r="J8" s="584">
        <v>5.3999999999999999E-2</v>
      </c>
      <c r="K8" s="584"/>
      <c r="L8" s="584"/>
      <c r="M8" s="584"/>
      <c r="N8" s="584"/>
      <c r="O8" s="646"/>
      <c r="P8" s="647"/>
      <c r="Q8" s="275"/>
      <c r="R8" s="581">
        <f>J8*G8</f>
        <v>216</v>
      </c>
      <c r="S8" s="581"/>
      <c r="T8" s="581"/>
      <c r="U8" s="581"/>
      <c r="V8" s="581"/>
      <c r="W8" s="581"/>
      <c r="X8" s="581"/>
      <c r="Y8" s="638"/>
    </row>
    <row r="9" spans="1:25">
      <c r="A9" s="336" t="s">
        <v>272</v>
      </c>
      <c r="B9" s="310"/>
      <c r="C9" s="310"/>
      <c r="D9" s="336"/>
      <c r="E9" s="336"/>
      <c r="F9" s="275"/>
      <c r="G9" s="334"/>
      <c r="H9" s="376"/>
      <c r="I9" s="275"/>
      <c r="J9" s="377"/>
      <c r="K9" s="377"/>
      <c r="L9" s="377"/>
      <c r="M9" s="377"/>
      <c r="N9" s="377"/>
      <c r="O9" s="292"/>
      <c r="P9" s="651"/>
      <c r="Q9" s="275"/>
      <c r="R9" s="580">
        <f>SUM(R5:X8)</f>
        <v>546</v>
      </c>
      <c r="S9" s="580"/>
      <c r="T9" s="580"/>
      <c r="U9" s="580"/>
      <c r="V9" s="580"/>
      <c r="W9" s="580"/>
      <c r="X9" s="580"/>
      <c r="Y9" s="638"/>
    </row>
    <row r="10" spans="1:25">
      <c r="A10" s="275"/>
      <c r="B10" s="275"/>
      <c r="C10" s="275"/>
      <c r="D10" s="275"/>
      <c r="E10" s="275"/>
      <c r="F10" s="275"/>
      <c r="G10" s="275"/>
      <c r="H10" s="275"/>
      <c r="I10" s="275"/>
      <c r="J10" s="275"/>
      <c r="K10" s="275"/>
      <c r="L10" s="275"/>
      <c r="M10" s="275"/>
      <c r="N10" s="275"/>
      <c r="O10" s="275"/>
      <c r="P10" s="275"/>
      <c r="Q10" s="275"/>
      <c r="R10" s="275"/>
      <c r="S10" s="275"/>
      <c r="T10" s="275"/>
      <c r="U10" s="275"/>
      <c r="V10" s="275"/>
      <c r="W10" s="275"/>
      <c r="X10" s="275"/>
      <c r="Y10" s="638"/>
    </row>
    <row r="11" spans="1:25">
      <c r="A11" s="638"/>
      <c r="B11" s="638"/>
      <c r="C11" s="638"/>
      <c r="D11" s="638"/>
      <c r="E11" s="638"/>
      <c r="F11" s="638"/>
      <c r="G11" s="638"/>
      <c r="H11" s="638"/>
      <c r="I11" s="638"/>
      <c r="J11" s="638"/>
      <c r="K11" s="638"/>
      <c r="L11" s="638"/>
      <c r="M11" s="638"/>
      <c r="N11" s="638"/>
      <c r="O11" s="638"/>
      <c r="P11" s="638"/>
      <c r="Q11" s="638"/>
      <c r="R11" s="638"/>
      <c r="S11" s="638"/>
      <c r="T11" s="638"/>
      <c r="U11" s="638"/>
      <c r="V11" s="638"/>
      <c r="W11" s="638"/>
      <c r="X11" s="638"/>
      <c r="Y11" s="638"/>
    </row>
    <row r="12" spans="1:25">
      <c r="A12" s="638"/>
      <c r="B12" s="638"/>
      <c r="C12" s="638"/>
      <c r="D12" s="638"/>
      <c r="E12" s="638"/>
      <c r="F12" s="638"/>
      <c r="G12" s="638"/>
      <c r="H12" s="638"/>
      <c r="I12" s="638"/>
      <c r="J12" s="638"/>
      <c r="K12" s="638"/>
      <c r="L12" s="638"/>
      <c r="M12" s="638"/>
      <c r="N12" s="638"/>
      <c r="O12" s="638"/>
      <c r="P12" s="638"/>
      <c r="Q12" s="638"/>
      <c r="R12" s="638"/>
      <c r="S12" s="638"/>
      <c r="T12" s="638"/>
      <c r="U12" s="638"/>
      <c r="V12" s="638"/>
      <c r="W12" s="638"/>
      <c r="X12" s="638"/>
      <c r="Y12" s="638"/>
    </row>
  </sheetData>
  <mergeCells count="16">
    <mergeCell ref="A3:D3"/>
    <mergeCell ref="G5:H5"/>
    <mergeCell ref="J3:N3"/>
    <mergeCell ref="R5:X5"/>
    <mergeCell ref="G3:H3"/>
    <mergeCell ref="J5:N5"/>
    <mergeCell ref="G6:H6"/>
    <mergeCell ref="J6:N6"/>
    <mergeCell ref="R6:X6"/>
    <mergeCell ref="R9:X9"/>
    <mergeCell ref="G7:H7"/>
    <mergeCell ref="J7:N7"/>
    <mergeCell ref="R7:X7"/>
    <mergeCell ref="G8:H8"/>
    <mergeCell ref="J8:N8"/>
    <mergeCell ref="R8:X8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EF292-0944-4721-91C3-C14DC25FBDC5}">
  <dimension ref="A1:N18"/>
  <sheetViews>
    <sheetView workbookViewId="0">
      <selection activeCell="T11" sqref="T11"/>
    </sheetView>
  </sheetViews>
  <sheetFormatPr defaultColWidth="11.42578125" defaultRowHeight="15.75"/>
  <cols>
    <col min="1" max="1" width="2.7109375" style="328" customWidth="1"/>
    <col min="2" max="2" width="0.42578125" style="328" customWidth="1"/>
    <col min="3" max="3" width="7.28515625" style="328" customWidth="1"/>
    <col min="4" max="5" width="4.42578125" style="328" customWidth="1"/>
    <col min="6" max="6" width="6" style="328" customWidth="1"/>
    <col min="7" max="7" width="13" style="328" customWidth="1"/>
    <col min="8" max="8" width="12.7109375" style="328" customWidth="1"/>
    <col min="9" max="9" width="7.5703125" style="328" customWidth="1"/>
    <col min="10" max="11" width="10.7109375" style="328" customWidth="1"/>
    <col min="12" max="12" width="3.28515625" style="328" customWidth="1"/>
    <col min="13" max="16384" width="11.42578125" style="328"/>
  </cols>
  <sheetData>
    <row r="1" spans="1:14">
      <c r="A1" s="327" t="s">
        <v>287</v>
      </c>
      <c r="B1" s="337"/>
      <c r="C1" s="342"/>
      <c r="H1" s="329"/>
      <c r="I1" s="342"/>
    </row>
    <row r="2" spans="1:14">
      <c r="A2" s="661"/>
      <c r="B2" s="638"/>
      <c r="C2" s="662"/>
      <c r="D2" s="638"/>
      <c r="E2" s="638"/>
      <c r="F2" s="638"/>
      <c r="G2" s="638"/>
      <c r="H2" s="638"/>
      <c r="I2" s="662"/>
      <c r="J2" s="638"/>
      <c r="K2" s="638"/>
      <c r="L2" s="638"/>
      <c r="M2" s="638"/>
      <c r="N2" s="638"/>
    </row>
    <row r="3" spans="1:14">
      <c r="C3" s="575" t="s">
        <v>1</v>
      </c>
      <c r="D3" s="575"/>
      <c r="E3" s="575"/>
      <c r="F3" s="575"/>
      <c r="G3" s="575"/>
      <c r="H3" s="575"/>
      <c r="I3" s="575"/>
      <c r="J3" s="575"/>
      <c r="K3" s="328" t="s">
        <v>160</v>
      </c>
      <c r="L3" s="344">
        <v>62</v>
      </c>
    </row>
    <row r="4" spans="1:14">
      <c r="A4" s="345"/>
      <c r="B4" s="345"/>
      <c r="C4" s="344"/>
      <c r="D4" s="344"/>
      <c r="E4" s="344"/>
      <c r="F4" s="345"/>
      <c r="G4" s="346"/>
      <c r="H4" s="345"/>
      <c r="I4" s="346"/>
      <c r="J4" s="345"/>
      <c r="K4" s="345"/>
      <c r="L4" s="345"/>
    </row>
    <row r="5" spans="1:14">
      <c r="A5" s="345"/>
      <c r="B5" s="345"/>
      <c r="C5" s="346"/>
      <c r="D5" s="345"/>
      <c r="E5" s="345"/>
      <c r="F5" s="345"/>
      <c r="G5" s="345"/>
      <c r="H5" s="345"/>
      <c r="I5" s="346"/>
      <c r="J5" s="345"/>
      <c r="K5" s="345"/>
      <c r="L5" s="345"/>
    </row>
    <row r="6" spans="1:14" ht="31.5">
      <c r="A6" s="347"/>
      <c r="B6" s="348"/>
      <c r="C6" s="576" t="s">
        <v>3</v>
      </c>
      <c r="D6" s="577"/>
      <c r="E6" s="576" t="s">
        <v>4</v>
      </c>
      <c r="F6" s="578"/>
      <c r="G6" s="578"/>
      <c r="H6" s="578"/>
      <c r="I6" s="349" t="s">
        <v>288</v>
      </c>
      <c r="J6" s="350" t="s">
        <v>289</v>
      </c>
      <c r="K6" s="350" t="s">
        <v>7</v>
      </c>
      <c r="L6" s="348"/>
    </row>
    <row r="7" spans="1:14">
      <c r="A7" s="351">
        <v>1</v>
      </c>
      <c r="B7" s="351"/>
      <c r="C7" s="352" t="s">
        <v>550</v>
      </c>
      <c r="D7" s="353"/>
      <c r="E7" s="348"/>
      <c r="F7" s="348"/>
      <c r="G7" s="348"/>
      <c r="H7" s="348"/>
      <c r="I7" s="354"/>
      <c r="J7" s="355"/>
      <c r="K7" s="356"/>
      <c r="L7" s="357"/>
    </row>
    <row r="8" spans="1:14">
      <c r="A8" s="351">
        <v>2</v>
      </c>
      <c r="B8" s="351"/>
      <c r="C8" s="352" t="s">
        <v>551</v>
      </c>
      <c r="D8" s="358">
        <v>8</v>
      </c>
      <c r="E8" s="359" t="s">
        <v>291</v>
      </c>
      <c r="F8" s="348"/>
      <c r="G8" s="348"/>
      <c r="H8" s="348"/>
      <c r="I8" s="354"/>
      <c r="J8" s="360">
        <f>SUM(K9:K12)</f>
        <v>546</v>
      </c>
      <c r="K8" s="361"/>
      <c r="L8" s="357"/>
    </row>
    <row r="9" spans="1:14">
      <c r="A9" s="351">
        <v>3</v>
      </c>
      <c r="B9" s="351"/>
      <c r="C9" s="362"/>
      <c r="D9" s="362"/>
      <c r="E9" s="348"/>
      <c r="F9" s="348" t="s">
        <v>292</v>
      </c>
      <c r="G9" s="348"/>
      <c r="H9" s="348"/>
      <c r="I9" s="363"/>
      <c r="J9" s="364"/>
      <c r="K9" s="360">
        <v>248</v>
      </c>
      <c r="L9" s="357"/>
    </row>
    <row r="10" spans="1:14">
      <c r="A10" s="351">
        <v>4</v>
      </c>
      <c r="B10" s="365"/>
      <c r="C10" s="362"/>
      <c r="D10" s="362"/>
      <c r="E10" s="359"/>
      <c r="F10" s="348" t="s">
        <v>293</v>
      </c>
      <c r="G10" s="348"/>
      <c r="H10" s="348"/>
      <c r="I10" s="366"/>
      <c r="J10" s="364"/>
      <c r="K10" s="360">
        <v>58</v>
      </c>
      <c r="L10" s="357"/>
    </row>
    <row r="11" spans="1:14">
      <c r="A11" s="351">
        <v>5</v>
      </c>
      <c r="B11" s="367"/>
      <c r="C11" s="352"/>
      <c r="D11" s="348"/>
      <c r="E11" s="359"/>
      <c r="F11" s="348" t="s">
        <v>294</v>
      </c>
      <c r="G11" s="348"/>
      <c r="H11" s="368"/>
      <c r="I11" s="354"/>
      <c r="J11" s="364"/>
      <c r="K11" s="369">
        <v>24</v>
      </c>
      <c r="L11" s="357"/>
    </row>
    <row r="12" spans="1:14">
      <c r="A12" s="351">
        <v>6</v>
      </c>
      <c r="B12" s="351"/>
      <c r="C12" s="362"/>
      <c r="E12" s="359"/>
      <c r="F12" s="348" t="s">
        <v>295</v>
      </c>
      <c r="G12" s="348"/>
      <c r="H12" s="348"/>
      <c r="I12" s="366"/>
      <c r="J12" s="364"/>
      <c r="K12" s="369">
        <v>216</v>
      </c>
      <c r="L12" s="357"/>
    </row>
    <row r="13" spans="1:14">
      <c r="A13" s="351">
        <v>7</v>
      </c>
      <c r="B13" s="351"/>
      <c r="C13" s="352"/>
      <c r="D13" s="358"/>
      <c r="E13" s="359"/>
      <c r="F13" s="348"/>
      <c r="G13" s="348" t="s">
        <v>296</v>
      </c>
      <c r="H13" s="348"/>
      <c r="I13" s="354"/>
      <c r="J13" s="370"/>
      <c r="K13" s="371"/>
      <c r="L13" s="357"/>
    </row>
    <row r="14" spans="1:14">
      <c r="A14" s="351">
        <v>8</v>
      </c>
      <c r="B14" s="351"/>
      <c r="C14" s="352"/>
      <c r="D14" s="358"/>
      <c r="E14" s="359"/>
      <c r="F14" s="348"/>
      <c r="G14" s="348"/>
      <c r="H14" s="348"/>
      <c r="I14" s="354"/>
      <c r="J14" s="370"/>
      <c r="K14" s="371"/>
      <c r="L14" s="357"/>
    </row>
    <row r="15" spans="1:14">
      <c r="A15" s="372"/>
      <c r="B15" s="373"/>
      <c r="C15" s="374"/>
      <c r="D15" s="374"/>
      <c r="H15" s="372"/>
      <c r="J15" s="375"/>
      <c r="K15" s="375"/>
    </row>
    <row r="17" spans="1:14">
      <c r="A17" s="328" t="s">
        <v>197</v>
      </c>
      <c r="D17" s="328" t="s">
        <v>552</v>
      </c>
    </row>
    <row r="18" spans="1:14">
      <c r="A18" s="638"/>
      <c r="B18" s="638"/>
      <c r="C18" s="638"/>
      <c r="D18" s="638"/>
      <c r="E18" s="638"/>
      <c r="F18" s="638"/>
      <c r="G18" s="638"/>
      <c r="H18" s="638"/>
      <c r="I18" s="638"/>
      <c r="J18" s="638"/>
      <c r="K18" s="638"/>
      <c r="L18" s="638"/>
      <c r="M18" s="638"/>
      <c r="N18" s="638"/>
    </row>
  </sheetData>
  <mergeCells count="3">
    <mergeCell ref="C3:J3"/>
    <mergeCell ref="C6:D6"/>
    <mergeCell ref="E6:H6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CBB8B-5C68-4C41-A32A-F45E32B7C118}">
  <dimension ref="A1:AA19"/>
  <sheetViews>
    <sheetView workbookViewId="0">
      <selection activeCell="AC13" sqref="AC13"/>
    </sheetView>
  </sheetViews>
  <sheetFormatPr defaultColWidth="11.42578125" defaultRowHeight="15"/>
  <cols>
    <col min="1" max="1" width="2.7109375" style="275" customWidth="1"/>
    <col min="2" max="2" width="0.42578125" style="275" customWidth="1"/>
    <col min="3" max="3" width="5" style="275" customWidth="1"/>
    <col min="4" max="4" width="4.28515625" style="275" customWidth="1"/>
    <col min="5" max="5" width="7" style="275" customWidth="1"/>
    <col min="6" max="6" width="3.42578125" style="275" customWidth="1"/>
    <col min="7" max="7" width="3.28515625" style="275" customWidth="1"/>
    <col min="8" max="8" width="11.28515625" style="275" bestFit="1" customWidth="1"/>
    <col min="9" max="9" width="9.42578125" style="275" customWidth="1"/>
    <col min="10" max="10" width="3.7109375" style="275" customWidth="1"/>
    <col min="11" max="11" width="2" style="275" customWidth="1"/>
    <col min="12" max="12" width="6.7109375" style="275" customWidth="1"/>
    <col min="13" max="13" width="0.42578125" style="275" customWidth="1"/>
    <col min="14" max="14" width="3" style="275" customWidth="1"/>
    <col min="15" max="17" width="2" style="275" customWidth="1"/>
    <col min="18" max="18" width="3" style="275" customWidth="1"/>
    <col min="19" max="19" width="0.42578125" style="275" customWidth="1"/>
    <col min="20" max="20" width="3" style="275" customWidth="1"/>
    <col min="21" max="23" width="2" style="275" customWidth="1"/>
    <col min="24" max="24" width="3" style="275" customWidth="1"/>
    <col min="25" max="25" width="0.42578125" style="275" customWidth="1"/>
    <col min="26" max="26" width="2.7109375" style="275" customWidth="1"/>
    <col min="27" max="16384" width="11.42578125" style="275"/>
  </cols>
  <sheetData>
    <row r="1" spans="1:27">
      <c r="A1" s="274" t="s">
        <v>297</v>
      </c>
      <c r="B1" s="332"/>
      <c r="I1" s="276"/>
    </row>
    <row r="2" spans="1:27">
      <c r="A2" s="296"/>
    </row>
    <row r="3" spans="1:27" ht="15.75">
      <c r="A3" s="339" t="s">
        <v>240</v>
      </c>
      <c r="B3" s="328"/>
      <c r="C3" s="328"/>
      <c r="D3" s="328"/>
      <c r="E3" s="328"/>
      <c r="F3" s="328"/>
      <c r="G3" s="328"/>
      <c r="H3" s="328"/>
      <c r="I3" s="328"/>
      <c r="J3" s="328"/>
      <c r="K3" s="328"/>
      <c r="L3" s="328"/>
      <c r="M3" s="328"/>
      <c r="N3" s="328"/>
      <c r="O3" s="328"/>
      <c r="P3" s="328"/>
      <c r="Q3" s="328"/>
      <c r="R3" s="328"/>
      <c r="S3" s="328"/>
      <c r="T3" s="328"/>
      <c r="U3" s="328"/>
      <c r="V3" s="328"/>
      <c r="W3" s="328"/>
      <c r="X3" s="328"/>
      <c r="Y3" s="328"/>
      <c r="Z3" s="328"/>
      <c r="AA3" s="637"/>
    </row>
    <row r="4" spans="1:27" ht="15.75">
      <c r="A4" s="663" t="s">
        <v>267</v>
      </c>
      <c r="B4" s="663"/>
      <c r="C4" s="663"/>
      <c r="D4" s="663"/>
      <c r="E4" s="663"/>
      <c r="F4" s="663"/>
      <c r="G4" s="328"/>
      <c r="H4" s="663" t="s">
        <v>268</v>
      </c>
      <c r="I4" s="663"/>
      <c r="J4" s="340"/>
      <c r="K4" s="663" t="s">
        <v>269</v>
      </c>
      <c r="L4" s="663"/>
      <c r="M4" s="663"/>
      <c r="N4" s="663"/>
      <c r="O4" s="663"/>
      <c r="P4" s="328"/>
      <c r="Q4" s="340"/>
      <c r="R4" s="663" t="s">
        <v>270</v>
      </c>
      <c r="S4" s="663"/>
      <c r="T4" s="663"/>
      <c r="U4" s="663"/>
      <c r="V4" s="663"/>
      <c r="W4" s="663"/>
      <c r="X4" s="663"/>
      <c r="Y4" s="328"/>
      <c r="Z4" s="328"/>
      <c r="AA4" s="637"/>
    </row>
    <row r="5" spans="1:27" ht="15.75">
      <c r="A5" s="328"/>
      <c r="B5" s="340"/>
      <c r="C5" s="664"/>
      <c r="D5" s="328"/>
      <c r="E5" s="328"/>
      <c r="F5" s="328"/>
      <c r="G5" s="340"/>
      <c r="H5" s="664"/>
      <c r="I5" s="328"/>
      <c r="J5" s="328"/>
      <c r="K5" s="328"/>
      <c r="L5" s="340"/>
      <c r="M5" s="340"/>
      <c r="N5" s="328"/>
      <c r="O5" s="328"/>
      <c r="P5" s="340"/>
      <c r="Q5" s="664"/>
      <c r="R5" s="328"/>
      <c r="S5" s="328"/>
      <c r="T5" s="328"/>
      <c r="U5" s="328"/>
      <c r="V5" s="328"/>
      <c r="W5" s="328"/>
      <c r="X5" s="328"/>
      <c r="Y5" s="328"/>
      <c r="Z5" s="328"/>
      <c r="AA5" s="637"/>
    </row>
    <row r="6" spans="1:27" ht="15.75">
      <c r="A6" s="340" t="s">
        <v>271</v>
      </c>
      <c r="B6" s="328"/>
      <c r="C6" s="340"/>
      <c r="D6" s="340"/>
      <c r="E6" s="328"/>
      <c r="F6" s="345"/>
      <c r="G6" s="340"/>
      <c r="H6" s="652">
        <v>50000</v>
      </c>
      <c r="I6" s="652"/>
      <c r="J6" s="328"/>
      <c r="K6" s="653" t="s">
        <v>553</v>
      </c>
      <c r="L6" s="653"/>
      <c r="M6" s="653"/>
      <c r="N6" s="653"/>
      <c r="O6" s="328"/>
      <c r="P6" s="328"/>
      <c r="Q6" s="574">
        <v>200</v>
      </c>
      <c r="R6" s="574"/>
      <c r="S6" s="574"/>
      <c r="T6" s="574"/>
      <c r="U6" s="574"/>
      <c r="V6" s="574"/>
      <c r="W6" s="574"/>
      <c r="X6" s="574"/>
      <c r="Y6" s="343"/>
      <c r="Z6" s="343"/>
      <c r="AA6" s="637"/>
    </row>
    <row r="7" spans="1:27" ht="15.75">
      <c r="A7" s="655" t="s">
        <v>298</v>
      </c>
      <c r="B7" s="348"/>
      <c r="C7" s="655"/>
      <c r="D7" s="655"/>
      <c r="E7" s="348"/>
      <c r="F7" s="345"/>
      <c r="G7" s="340"/>
      <c r="H7" s="665">
        <v>315000</v>
      </c>
      <c r="I7" s="665"/>
      <c r="J7" s="328"/>
      <c r="K7" s="656" t="s">
        <v>554</v>
      </c>
      <c r="L7" s="656"/>
      <c r="M7" s="656"/>
      <c r="N7" s="656"/>
      <c r="O7" s="328"/>
      <c r="P7" s="328"/>
      <c r="Q7" s="657">
        <v>15750</v>
      </c>
      <c r="R7" s="657"/>
      <c r="S7" s="657"/>
      <c r="T7" s="657"/>
      <c r="U7" s="657"/>
      <c r="V7" s="657"/>
      <c r="W7" s="657"/>
      <c r="X7" s="657"/>
      <c r="Y7" s="666"/>
      <c r="Z7" s="666"/>
      <c r="AA7" s="637"/>
    </row>
    <row r="8" spans="1:27" ht="15.75">
      <c r="A8" s="655" t="s">
        <v>272</v>
      </c>
      <c r="B8" s="348"/>
      <c r="C8" s="655"/>
      <c r="D8" s="655"/>
      <c r="E8" s="348"/>
      <c r="F8" s="345"/>
      <c r="G8" s="340"/>
      <c r="H8" s="667"/>
      <c r="I8" s="667"/>
      <c r="J8" s="328"/>
      <c r="K8" s="668"/>
      <c r="L8" s="669"/>
      <c r="M8" s="670"/>
      <c r="N8" s="668"/>
      <c r="O8" s="328"/>
      <c r="P8" s="328"/>
      <c r="Q8" s="660">
        <f>Q6+Q7</f>
        <v>15950</v>
      </c>
      <c r="R8" s="660"/>
      <c r="S8" s="660"/>
      <c r="T8" s="660"/>
      <c r="U8" s="660"/>
      <c r="V8" s="660"/>
      <c r="W8" s="660"/>
      <c r="X8" s="660"/>
      <c r="Y8" s="343"/>
      <c r="Z8" s="343"/>
      <c r="AA8" s="637"/>
    </row>
    <row r="9" spans="1:27" ht="15.75">
      <c r="A9" s="328"/>
      <c r="B9" s="328"/>
      <c r="C9" s="328"/>
      <c r="D9" s="328"/>
      <c r="E9" s="328"/>
      <c r="F9" s="328"/>
      <c r="G9" s="328"/>
      <c r="H9" s="328"/>
      <c r="I9" s="328"/>
      <c r="J9" s="328"/>
      <c r="K9" s="328"/>
      <c r="L9" s="328"/>
      <c r="M9" s="328"/>
      <c r="N9" s="328"/>
      <c r="O9" s="328"/>
      <c r="P9" s="328"/>
      <c r="Q9" s="328"/>
      <c r="R9" s="328"/>
      <c r="S9" s="328"/>
      <c r="T9" s="328"/>
      <c r="U9" s="328"/>
      <c r="V9" s="328"/>
      <c r="W9" s="328"/>
      <c r="X9" s="328"/>
      <c r="Y9" s="328"/>
      <c r="Z9" s="328"/>
      <c r="AA9" s="637"/>
    </row>
    <row r="10" spans="1:27" ht="15.75">
      <c r="A10" s="339" t="s">
        <v>273</v>
      </c>
      <c r="B10" s="328"/>
      <c r="C10" s="328"/>
      <c r="D10" s="328"/>
      <c r="E10" s="328"/>
      <c r="F10" s="328"/>
      <c r="G10" s="328"/>
      <c r="H10" s="328"/>
      <c r="I10" s="328"/>
      <c r="J10" s="328"/>
      <c r="K10" s="328"/>
      <c r="L10" s="328"/>
      <c r="M10" s="328"/>
      <c r="N10" s="328"/>
      <c r="O10" s="328"/>
      <c r="P10" s="328"/>
      <c r="Q10" s="328"/>
      <c r="R10" s="328"/>
      <c r="S10" s="328"/>
      <c r="T10" s="328"/>
      <c r="U10" s="328"/>
      <c r="V10" s="328"/>
      <c r="W10" s="328"/>
      <c r="X10" s="328"/>
      <c r="Y10" s="328"/>
      <c r="Z10" s="328"/>
      <c r="AA10" s="637"/>
    </row>
    <row r="11" spans="1:27" ht="15.75">
      <c r="A11" s="663" t="s">
        <v>267</v>
      </c>
      <c r="B11" s="663"/>
      <c r="C11" s="663"/>
      <c r="D11" s="663"/>
      <c r="E11" s="663"/>
      <c r="F11" s="663"/>
      <c r="G11" s="328"/>
      <c r="H11" s="663" t="s">
        <v>274</v>
      </c>
      <c r="I11" s="663"/>
      <c r="J11" s="340"/>
      <c r="K11" s="663" t="s">
        <v>269</v>
      </c>
      <c r="L11" s="663"/>
      <c r="M11" s="663"/>
      <c r="N11" s="663"/>
      <c r="O11" s="671"/>
      <c r="P11" s="671"/>
      <c r="Q11" s="328"/>
      <c r="R11" s="663" t="s">
        <v>275</v>
      </c>
      <c r="S11" s="663"/>
      <c r="T11" s="663"/>
      <c r="U11" s="663"/>
      <c r="V11" s="663"/>
      <c r="W11" s="663"/>
      <c r="X11" s="663"/>
      <c r="Y11" s="663"/>
      <c r="Z11" s="663"/>
      <c r="AA11" s="637"/>
    </row>
    <row r="12" spans="1:27" ht="15.75">
      <c r="A12" s="328"/>
      <c r="B12" s="340"/>
      <c r="C12" s="664"/>
      <c r="D12" s="328"/>
      <c r="E12" s="328"/>
      <c r="F12" s="328"/>
      <c r="G12" s="340"/>
      <c r="H12" s="664"/>
      <c r="I12" s="328"/>
      <c r="J12" s="328"/>
      <c r="K12" s="328"/>
      <c r="L12" s="340"/>
      <c r="M12" s="340"/>
      <c r="N12" s="328"/>
      <c r="O12" s="328"/>
      <c r="P12" s="340"/>
      <c r="Q12" s="664"/>
      <c r="R12" s="328"/>
      <c r="S12" s="328"/>
      <c r="T12" s="328"/>
      <c r="U12" s="328"/>
      <c r="V12" s="328"/>
      <c r="W12" s="328"/>
      <c r="X12" s="328"/>
      <c r="Y12" s="328"/>
      <c r="Z12" s="328"/>
      <c r="AA12" s="637"/>
    </row>
    <row r="13" spans="1:27" ht="15.75">
      <c r="A13" s="672" t="s">
        <v>271</v>
      </c>
      <c r="B13" s="672"/>
      <c r="C13" s="672"/>
      <c r="D13" s="672"/>
      <c r="E13" s="672"/>
      <c r="F13" s="672"/>
      <c r="G13" s="340"/>
      <c r="H13" s="652">
        <v>52400</v>
      </c>
      <c r="I13" s="652"/>
      <c r="J13" s="328"/>
      <c r="K13" s="573" t="s">
        <v>553</v>
      </c>
      <c r="L13" s="573"/>
      <c r="M13" s="573"/>
      <c r="N13" s="573"/>
      <c r="O13" s="328"/>
      <c r="P13" s="340"/>
      <c r="Q13" s="654">
        <v>209.6</v>
      </c>
      <c r="R13" s="654"/>
      <c r="S13" s="654"/>
      <c r="T13" s="654"/>
      <c r="U13" s="654"/>
      <c r="V13" s="654"/>
      <c r="W13" s="654"/>
      <c r="X13" s="654"/>
      <c r="Y13" s="654"/>
      <c r="Z13" s="673"/>
      <c r="AA13" s="637"/>
    </row>
    <row r="14" spans="1:27" ht="15.75">
      <c r="A14" s="672" t="s">
        <v>298</v>
      </c>
      <c r="B14" s="672"/>
      <c r="C14" s="672"/>
      <c r="D14" s="672"/>
      <c r="E14" s="672"/>
      <c r="F14" s="672"/>
      <c r="G14" s="340"/>
      <c r="H14" s="665">
        <v>316250</v>
      </c>
      <c r="I14" s="665"/>
      <c r="J14" s="328"/>
      <c r="K14" s="656" t="s">
        <v>554</v>
      </c>
      <c r="L14" s="656"/>
      <c r="M14" s="656"/>
      <c r="N14" s="656"/>
      <c r="O14" s="328"/>
      <c r="P14" s="340"/>
      <c r="Q14" s="657">
        <v>15812.5</v>
      </c>
      <c r="R14" s="657"/>
      <c r="S14" s="657"/>
      <c r="T14" s="657"/>
      <c r="U14" s="657"/>
      <c r="V14" s="657"/>
      <c r="W14" s="657"/>
      <c r="X14" s="657"/>
      <c r="Y14" s="657"/>
      <c r="Z14" s="674"/>
      <c r="AA14" s="637"/>
    </row>
    <row r="15" spans="1:27" ht="15.75">
      <c r="A15" s="672" t="s">
        <v>299</v>
      </c>
      <c r="B15" s="672"/>
      <c r="C15" s="672"/>
      <c r="D15" s="672"/>
      <c r="E15" s="672"/>
      <c r="F15" s="672"/>
      <c r="G15" s="340"/>
      <c r="H15" s="652"/>
      <c r="I15" s="652"/>
      <c r="J15" s="328"/>
      <c r="K15" s="348"/>
      <c r="L15" s="658"/>
      <c r="M15" s="675"/>
      <c r="N15" s="345"/>
      <c r="O15" s="328"/>
      <c r="P15" s="340"/>
      <c r="Q15" s="657">
        <f>SUM(Q13:Y14)</f>
        <v>16022.1</v>
      </c>
      <c r="R15" s="657"/>
      <c r="S15" s="657"/>
      <c r="T15" s="657"/>
      <c r="U15" s="657"/>
      <c r="V15" s="657"/>
      <c r="W15" s="657"/>
      <c r="X15" s="657"/>
      <c r="Y15" s="657"/>
      <c r="Z15" s="674"/>
      <c r="AA15" s="637"/>
    </row>
    <row r="16" spans="1:27" ht="15.75">
      <c r="A16" s="672" t="s">
        <v>276</v>
      </c>
      <c r="B16" s="672"/>
      <c r="C16" s="672"/>
      <c r="D16" s="672"/>
      <c r="E16" s="672"/>
      <c r="F16" s="672"/>
      <c r="G16" s="328"/>
      <c r="H16" s="652"/>
      <c r="I16" s="652"/>
      <c r="J16" s="328"/>
      <c r="K16" s="348"/>
      <c r="L16" s="348"/>
      <c r="M16" s="348"/>
      <c r="N16" s="348"/>
      <c r="O16" s="328"/>
      <c r="P16" s="328"/>
      <c r="Q16" s="657">
        <v>15950</v>
      </c>
      <c r="R16" s="657"/>
      <c r="S16" s="657"/>
      <c r="T16" s="657"/>
      <c r="U16" s="657"/>
      <c r="V16" s="657"/>
      <c r="W16" s="657"/>
      <c r="X16" s="657"/>
      <c r="Y16" s="657"/>
      <c r="Z16" s="674"/>
      <c r="AA16" s="637"/>
    </row>
    <row r="17" spans="1:27" ht="15.75">
      <c r="A17" s="672" t="s">
        <v>277</v>
      </c>
      <c r="B17" s="672"/>
      <c r="C17" s="672"/>
      <c r="D17" s="672"/>
      <c r="E17" s="672"/>
      <c r="F17" s="672"/>
      <c r="G17" s="328"/>
      <c r="H17" s="652"/>
      <c r="I17" s="652"/>
      <c r="J17" s="328"/>
      <c r="K17" s="348"/>
      <c r="L17" s="348"/>
      <c r="M17" s="348"/>
      <c r="N17" s="348"/>
      <c r="O17" s="328"/>
      <c r="P17" s="328"/>
      <c r="Q17" s="660">
        <f>Q15-Q16</f>
        <v>72.100000000000364</v>
      </c>
      <c r="R17" s="660"/>
      <c r="S17" s="660"/>
      <c r="T17" s="660"/>
      <c r="U17" s="660"/>
      <c r="V17" s="660"/>
      <c r="W17" s="660"/>
      <c r="X17" s="660"/>
      <c r="Y17" s="660"/>
      <c r="Z17" s="659"/>
      <c r="AA17" s="637"/>
    </row>
    <row r="18" spans="1:27">
      <c r="Q18" s="323"/>
      <c r="R18" s="323"/>
      <c r="AA18" s="637"/>
    </row>
    <row r="19" spans="1:27">
      <c r="A19" s="637"/>
      <c r="B19" s="637"/>
      <c r="C19" s="637"/>
      <c r="D19" s="637"/>
      <c r="E19" s="637"/>
      <c r="F19" s="637"/>
      <c r="G19" s="637"/>
      <c r="H19" s="637"/>
      <c r="I19" s="637"/>
      <c r="J19" s="637"/>
      <c r="K19" s="637"/>
      <c r="L19" s="637"/>
      <c r="M19" s="637"/>
      <c r="N19" s="637"/>
      <c r="O19" s="637"/>
      <c r="P19" s="637"/>
      <c r="Q19" s="637"/>
      <c r="R19" s="637"/>
      <c r="S19" s="637"/>
      <c r="T19" s="637"/>
      <c r="U19" s="637"/>
      <c r="V19" s="637"/>
      <c r="W19" s="637"/>
      <c r="X19" s="637"/>
      <c r="Y19" s="637"/>
      <c r="Z19" s="637"/>
      <c r="AA19" s="637"/>
    </row>
  </sheetData>
  <mergeCells count="33">
    <mergeCell ref="A11:F11"/>
    <mergeCell ref="H11:I11"/>
    <mergeCell ref="K11:N11"/>
    <mergeCell ref="R11:Z11"/>
    <mergeCell ref="A4:F4"/>
    <mergeCell ref="H4:I4"/>
    <mergeCell ref="K4:O4"/>
    <mergeCell ref="R4:X4"/>
    <mergeCell ref="H6:I6"/>
    <mergeCell ref="K6:N6"/>
    <mergeCell ref="Q6:X6"/>
    <mergeCell ref="H7:I7"/>
    <mergeCell ref="K7:N7"/>
    <mergeCell ref="Q7:X7"/>
    <mergeCell ref="H8:I8"/>
    <mergeCell ref="Q8:X8"/>
    <mergeCell ref="A13:F13"/>
    <mergeCell ref="H13:I13"/>
    <mergeCell ref="K13:N13"/>
    <mergeCell ref="Q13:Y13"/>
    <mergeCell ref="A14:F14"/>
    <mergeCell ref="H14:I14"/>
    <mergeCell ref="K14:N14"/>
    <mergeCell ref="Q14:Y14"/>
    <mergeCell ref="A17:F17"/>
    <mergeCell ref="H17:I17"/>
    <mergeCell ref="Q17:Y17"/>
    <mergeCell ref="A15:F15"/>
    <mergeCell ref="H15:I15"/>
    <mergeCell ref="Q15:Y15"/>
    <mergeCell ref="A16:F16"/>
    <mergeCell ref="H16:I16"/>
    <mergeCell ref="Q16:Y16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E1398-0F35-4068-99CA-23BF9D0806EA}">
  <dimension ref="A1:O14"/>
  <sheetViews>
    <sheetView workbookViewId="0">
      <selection activeCell="W14" sqref="W14"/>
    </sheetView>
  </sheetViews>
  <sheetFormatPr defaultColWidth="11.42578125" defaultRowHeight="15.75"/>
  <cols>
    <col min="1" max="1" width="2.7109375" style="328" customWidth="1"/>
    <col min="2" max="2" width="0.42578125" style="328" customWidth="1"/>
    <col min="3" max="3" width="5" style="328" customWidth="1"/>
    <col min="4" max="4" width="4.28515625" style="328" customWidth="1"/>
    <col min="5" max="5" width="7" style="328" customWidth="1"/>
    <col min="6" max="6" width="3.42578125" style="328" customWidth="1"/>
    <col min="7" max="7" width="3.28515625" style="328" customWidth="1"/>
    <col min="8" max="8" width="11.28515625" style="328" bestFit="1" customWidth="1"/>
    <col min="9" max="9" width="9.42578125" style="328" customWidth="1"/>
    <col min="10" max="10" width="3.7109375" style="328" customWidth="1"/>
    <col min="11" max="11" width="2" style="328" customWidth="1"/>
    <col min="12" max="12" width="6.7109375" style="328" customWidth="1"/>
    <col min="13" max="14" width="11.28515625" style="328" bestFit="1" customWidth="1"/>
    <col min="15" max="15" width="2.7109375" style="328" customWidth="1"/>
    <col min="16" max="16384" width="11.42578125" style="328"/>
  </cols>
  <sheetData>
    <row r="1" spans="1:15">
      <c r="A1" s="327" t="s">
        <v>300</v>
      </c>
      <c r="B1" s="337"/>
      <c r="I1" s="329"/>
    </row>
    <row r="2" spans="1:15">
      <c r="A2" s="338"/>
    </row>
    <row r="3" spans="1:15">
      <c r="A3" s="339" t="s">
        <v>256</v>
      </c>
      <c r="C3" s="342"/>
      <c r="L3" s="342"/>
    </row>
    <row r="4" spans="1:15">
      <c r="C4" s="575" t="s">
        <v>1</v>
      </c>
      <c r="D4" s="575"/>
      <c r="E4" s="575"/>
      <c r="F4" s="575"/>
      <c r="G4" s="575"/>
      <c r="H4" s="575"/>
      <c r="I4" s="575"/>
      <c r="J4" s="575"/>
      <c r="K4" s="575"/>
      <c r="L4" s="575"/>
      <c r="M4" s="575"/>
      <c r="N4" s="328" t="s">
        <v>160</v>
      </c>
      <c r="O4" s="344">
        <v>7</v>
      </c>
    </row>
    <row r="5" spans="1:15">
      <c r="A5" s="345"/>
      <c r="B5" s="345"/>
      <c r="C5" s="344"/>
      <c r="D5" s="344"/>
      <c r="E5" s="344"/>
      <c r="F5" s="344"/>
      <c r="G5" s="345"/>
      <c r="H5" s="346"/>
      <c r="I5" s="345"/>
      <c r="J5" s="345"/>
      <c r="K5" s="345"/>
      <c r="L5" s="346"/>
      <c r="M5" s="345"/>
      <c r="N5" s="345"/>
      <c r="O5" s="345"/>
    </row>
    <row r="6" spans="1:15">
      <c r="A6" s="345"/>
      <c r="B6" s="345"/>
      <c r="C6" s="346"/>
      <c r="D6" s="345"/>
      <c r="E6" s="345"/>
      <c r="F6" s="345"/>
      <c r="G6" s="345"/>
      <c r="H6" s="345"/>
      <c r="I6" s="345"/>
      <c r="J6" s="345"/>
      <c r="K6" s="345"/>
      <c r="L6" s="346"/>
      <c r="M6" s="345"/>
      <c r="N6" s="345"/>
      <c r="O6" s="345"/>
    </row>
    <row r="7" spans="1:15" ht="31.5">
      <c r="A7" s="347"/>
      <c r="B7" s="348"/>
      <c r="C7" s="576" t="s">
        <v>3</v>
      </c>
      <c r="D7" s="577"/>
      <c r="E7" s="576" t="s">
        <v>4</v>
      </c>
      <c r="F7" s="578"/>
      <c r="G7" s="578"/>
      <c r="H7" s="578"/>
      <c r="I7" s="578"/>
      <c r="J7" s="578"/>
      <c r="K7" s="577"/>
      <c r="L7" s="349" t="s">
        <v>288</v>
      </c>
      <c r="M7" s="350" t="s">
        <v>289</v>
      </c>
      <c r="N7" s="350" t="s">
        <v>7</v>
      </c>
      <c r="O7" s="348"/>
    </row>
    <row r="8" spans="1:15">
      <c r="A8" s="351">
        <v>1</v>
      </c>
      <c r="B8" s="351"/>
      <c r="C8" s="352" t="s">
        <v>290</v>
      </c>
      <c r="D8" s="353"/>
      <c r="E8" s="348"/>
      <c r="F8" s="348"/>
      <c r="G8" s="348"/>
      <c r="H8" s="348"/>
      <c r="I8" s="348"/>
      <c r="J8" s="348"/>
      <c r="K8" s="368"/>
      <c r="L8" s="354"/>
      <c r="M8" s="378"/>
      <c r="N8" s="356"/>
      <c r="O8" s="357"/>
    </row>
    <row r="9" spans="1:15">
      <c r="A9" s="351">
        <v>2</v>
      </c>
      <c r="B9" s="351"/>
      <c r="C9" s="352" t="s">
        <v>301</v>
      </c>
      <c r="D9" s="358">
        <v>17</v>
      </c>
      <c r="E9" s="359" t="s">
        <v>302</v>
      </c>
      <c r="F9" s="348"/>
      <c r="G9" s="348"/>
      <c r="H9" s="348"/>
      <c r="I9" s="348"/>
      <c r="J9" s="348"/>
      <c r="K9" s="368"/>
      <c r="L9" s="354"/>
      <c r="M9" s="379">
        <v>15950</v>
      </c>
      <c r="N9" s="356"/>
      <c r="O9" s="357"/>
    </row>
    <row r="10" spans="1:15">
      <c r="A10" s="351">
        <v>3</v>
      </c>
      <c r="B10" s="351"/>
      <c r="C10" s="362"/>
      <c r="D10" s="362"/>
      <c r="E10" s="359" t="s">
        <v>303</v>
      </c>
      <c r="F10" s="348" t="s">
        <v>16</v>
      </c>
      <c r="G10" s="348"/>
      <c r="H10" s="348"/>
      <c r="I10" s="348"/>
      <c r="J10" s="348"/>
      <c r="K10" s="368"/>
      <c r="L10" s="363"/>
      <c r="M10" s="380"/>
      <c r="N10" s="379">
        <f>M9</f>
        <v>15950</v>
      </c>
      <c r="O10" s="357"/>
    </row>
    <row r="11" spans="1:15">
      <c r="A11" s="351">
        <v>4</v>
      </c>
      <c r="B11" s="365"/>
      <c r="C11" s="362"/>
      <c r="D11" s="362"/>
      <c r="E11" s="359" t="s">
        <v>304</v>
      </c>
      <c r="F11" s="348"/>
      <c r="G11" s="585" t="s">
        <v>305</v>
      </c>
      <c r="H11" s="585"/>
      <c r="I11" s="585"/>
      <c r="J11" s="585"/>
      <c r="K11" s="586"/>
      <c r="L11" s="366"/>
      <c r="M11" s="380"/>
      <c r="N11" s="381"/>
      <c r="O11" s="357"/>
    </row>
    <row r="12" spans="1:15">
      <c r="A12" s="351">
        <v>5</v>
      </c>
      <c r="B12" s="367"/>
      <c r="C12" s="352"/>
      <c r="D12" s="348"/>
      <c r="E12" s="359"/>
      <c r="F12" s="348"/>
      <c r="G12" s="348" t="s">
        <v>306</v>
      </c>
      <c r="H12" s="348"/>
      <c r="I12" s="348"/>
      <c r="J12" s="348"/>
      <c r="K12" s="368"/>
      <c r="L12" s="354"/>
      <c r="M12" s="380"/>
      <c r="N12" s="382"/>
      <c r="O12" s="357"/>
    </row>
    <row r="13" spans="1:15">
      <c r="A13" s="351">
        <v>6</v>
      </c>
      <c r="B13" s="351"/>
      <c r="C13" s="362"/>
      <c r="D13" s="383"/>
      <c r="E13" s="359"/>
      <c r="F13" s="348"/>
      <c r="G13" s="348"/>
      <c r="H13" s="348"/>
      <c r="I13" s="348"/>
      <c r="J13" s="348"/>
      <c r="K13" s="368"/>
      <c r="L13" s="366"/>
      <c r="M13" s="370"/>
      <c r="N13" s="371"/>
      <c r="O13" s="357"/>
    </row>
    <row r="14" spans="1:15">
      <c r="A14" s="372"/>
      <c r="B14" s="373"/>
      <c r="C14" s="374"/>
      <c r="D14" s="374"/>
      <c r="K14" s="372"/>
      <c r="M14" s="384"/>
      <c r="N14" s="384"/>
    </row>
  </sheetData>
  <mergeCells count="4">
    <mergeCell ref="C4:M4"/>
    <mergeCell ref="C7:D7"/>
    <mergeCell ref="E7:K7"/>
    <mergeCell ref="G11:K1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89820-AF2F-4FD5-B27B-9F4767FA150C}">
  <dimension ref="A1:O35"/>
  <sheetViews>
    <sheetView workbookViewId="0">
      <selection activeCell="D24" sqref="D24"/>
    </sheetView>
  </sheetViews>
  <sheetFormatPr defaultColWidth="11.42578125" defaultRowHeight="15.75"/>
  <cols>
    <col min="1" max="1" width="2.7109375" style="328" customWidth="1"/>
    <col min="2" max="2" width="0.42578125" style="328" customWidth="1"/>
    <col min="3" max="3" width="5.140625" style="328" customWidth="1"/>
    <col min="4" max="5" width="3.42578125" style="328" customWidth="1"/>
    <col min="6" max="6" width="4" style="328" customWidth="1"/>
    <col min="7" max="7" width="16.28515625" style="328" customWidth="1"/>
    <col min="8" max="8" width="13.140625" style="328" customWidth="1"/>
    <col min="9" max="9" width="4" style="328" customWidth="1"/>
    <col min="10" max="10" width="6.42578125" style="328" customWidth="1"/>
    <col min="11" max="12" width="11.28515625" style="328" bestFit="1" customWidth="1"/>
    <col min="13" max="13" width="4.7109375" style="328" customWidth="1"/>
    <col min="14" max="16384" width="11.42578125" style="328"/>
  </cols>
  <sheetData>
    <row r="1" spans="1:15" s="338" customFormat="1">
      <c r="A1" s="327" t="s">
        <v>300</v>
      </c>
      <c r="B1" s="327"/>
    </row>
    <row r="2" spans="1:15" s="338" customFormat="1"/>
    <row r="3" spans="1:15">
      <c r="A3" s="339" t="s">
        <v>307</v>
      </c>
      <c r="C3" s="342"/>
      <c r="J3" s="342"/>
    </row>
    <row r="4" spans="1:15">
      <c r="A4" s="339" t="s">
        <v>307</v>
      </c>
      <c r="C4" s="342"/>
      <c r="J4" s="342"/>
      <c r="N4" s="638"/>
      <c r="O4" s="638"/>
    </row>
    <row r="5" spans="1:15">
      <c r="C5" s="575" t="s">
        <v>1</v>
      </c>
      <c r="D5" s="575"/>
      <c r="E5" s="575"/>
      <c r="F5" s="575"/>
      <c r="G5" s="575"/>
      <c r="H5" s="575"/>
      <c r="I5" s="575"/>
      <c r="J5" s="575"/>
      <c r="K5" s="575"/>
      <c r="L5" s="328" t="s">
        <v>160</v>
      </c>
      <c r="M5" s="344">
        <v>88</v>
      </c>
      <c r="N5" s="638"/>
      <c r="O5" s="638"/>
    </row>
    <row r="6" spans="1:15">
      <c r="A6" s="345"/>
      <c r="B6" s="345"/>
      <c r="C6" s="344"/>
      <c r="D6" s="344"/>
      <c r="E6" s="344"/>
      <c r="F6" s="345"/>
      <c r="G6" s="346"/>
      <c r="H6" s="345"/>
      <c r="I6" s="345"/>
      <c r="J6" s="346"/>
      <c r="K6" s="345"/>
      <c r="L6" s="345"/>
      <c r="M6" s="345"/>
      <c r="N6" s="638"/>
      <c r="O6" s="638"/>
    </row>
    <row r="7" spans="1:15">
      <c r="A7" s="345"/>
      <c r="B7" s="345"/>
      <c r="C7" s="346"/>
      <c r="D7" s="345"/>
      <c r="E7" s="345"/>
      <c r="F7" s="345"/>
      <c r="G7" s="345"/>
      <c r="H7" s="345"/>
      <c r="I7" s="345"/>
      <c r="J7" s="346"/>
      <c r="K7" s="345"/>
      <c r="L7" s="345"/>
      <c r="M7" s="345"/>
      <c r="N7" s="638"/>
      <c r="O7" s="638"/>
    </row>
    <row r="8" spans="1:15" ht="47.25">
      <c r="A8" s="347"/>
      <c r="B8" s="348"/>
      <c r="C8" s="576" t="s">
        <v>3</v>
      </c>
      <c r="D8" s="577"/>
      <c r="E8" s="576" t="s">
        <v>4</v>
      </c>
      <c r="F8" s="578"/>
      <c r="G8" s="578"/>
      <c r="H8" s="578"/>
      <c r="I8" s="577"/>
      <c r="J8" s="349" t="s">
        <v>288</v>
      </c>
      <c r="K8" s="350" t="s">
        <v>289</v>
      </c>
      <c r="L8" s="350" t="s">
        <v>7</v>
      </c>
      <c r="M8" s="348"/>
      <c r="N8" s="638"/>
      <c r="O8" s="638"/>
    </row>
    <row r="9" spans="1:15">
      <c r="A9" s="351">
        <v>1</v>
      </c>
      <c r="B9" s="351"/>
      <c r="C9" s="352" t="s">
        <v>550</v>
      </c>
      <c r="D9" s="353"/>
      <c r="E9" s="348"/>
      <c r="F9" s="348"/>
      <c r="G9" s="348"/>
      <c r="H9" s="348"/>
      <c r="I9" s="368"/>
      <c r="J9" s="354"/>
      <c r="K9" s="355"/>
      <c r="L9" s="356"/>
      <c r="M9" s="357"/>
      <c r="N9" s="638"/>
      <c r="O9" s="638"/>
    </row>
    <row r="10" spans="1:15">
      <c r="A10" s="351">
        <v>2</v>
      </c>
      <c r="B10" s="351"/>
      <c r="C10" s="352" t="s">
        <v>260</v>
      </c>
      <c r="D10" s="358">
        <v>31</v>
      </c>
      <c r="E10" s="359" t="s">
        <v>308</v>
      </c>
      <c r="F10" s="348"/>
      <c r="G10" s="348"/>
      <c r="H10" s="348"/>
      <c r="I10" s="368"/>
      <c r="J10" s="354"/>
      <c r="K10" s="364">
        <v>72.099999999999994</v>
      </c>
      <c r="L10" s="356"/>
      <c r="M10" s="357"/>
      <c r="N10" s="638"/>
      <c r="O10" s="638"/>
    </row>
    <row r="11" spans="1:15">
      <c r="A11" s="351">
        <v>3</v>
      </c>
      <c r="B11" s="351"/>
      <c r="C11" s="362"/>
      <c r="D11" s="362"/>
      <c r="E11" s="359" t="s">
        <v>309</v>
      </c>
      <c r="F11" s="348" t="s">
        <v>310</v>
      </c>
      <c r="G11" s="348"/>
      <c r="H11" s="348"/>
      <c r="I11" s="368"/>
      <c r="J11" s="363"/>
      <c r="K11" s="370"/>
      <c r="L11" s="369">
        <f>K10</f>
        <v>72.099999999999994</v>
      </c>
      <c r="M11" s="357"/>
      <c r="N11" s="638"/>
      <c r="O11" s="638"/>
    </row>
    <row r="12" spans="1:15">
      <c r="A12" s="351">
        <v>4</v>
      </c>
      <c r="B12" s="365"/>
      <c r="C12" s="362"/>
      <c r="D12" s="362"/>
      <c r="E12" s="359" t="s">
        <v>304</v>
      </c>
      <c r="F12" s="348"/>
      <c r="G12" s="585" t="s">
        <v>311</v>
      </c>
      <c r="H12" s="585"/>
      <c r="I12" s="586"/>
      <c r="J12" s="366"/>
      <c r="K12" s="370"/>
      <c r="L12" s="385"/>
      <c r="M12" s="357"/>
      <c r="N12" s="638"/>
      <c r="O12" s="638"/>
    </row>
    <row r="13" spans="1:15">
      <c r="A13" s="351">
        <v>5</v>
      </c>
      <c r="B13" s="367"/>
      <c r="C13" s="362"/>
      <c r="D13" s="346"/>
      <c r="E13" s="359"/>
      <c r="F13" s="348"/>
      <c r="G13" s="348" t="s">
        <v>312</v>
      </c>
      <c r="H13" s="348"/>
      <c r="I13" s="368"/>
      <c r="J13" s="366"/>
      <c r="K13" s="370"/>
      <c r="L13" s="385"/>
      <c r="M13" s="357"/>
      <c r="N13" s="638"/>
      <c r="O13" s="638"/>
    </row>
    <row r="14" spans="1:15">
      <c r="A14" s="351">
        <v>6</v>
      </c>
      <c r="B14" s="367"/>
      <c r="C14" s="362"/>
      <c r="D14" s="346"/>
      <c r="E14" s="359"/>
      <c r="F14" s="348"/>
      <c r="G14" s="348"/>
      <c r="H14" s="348"/>
      <c r="I14" s="368"/>
      <c r="J14" s="366"/>
      <c r="K14" s="370"/>
      <c r="L14" s="385"/>
      <c r="M14" s="357"/>
      <c r="N14" s="638"/>
      <c r="O14" s="638"/>
    </row>
    <row r="15" spans="1:15">
      <c r="A15" s="351">
        <v>7</v>
      </c>
      <c r="B15" s="367"/>
      <c r="C15" s="362"/>
      <c r="D15" s="386">
        <v>31</v>
      </c>
      <c r="E15" s="359" t="s">
        <v>308</v>
      </c>
      <c r="F15" s="348"/>
      <c r="G15" s="348"/>
      <c r="H15" s="348"/>
      <c r="I15" s="368"/>
      <c r="J15" s="366"/>
      <c r="K15" s="364">
        <v>15950</v>
      </c>
      <c r="L15" s="385"/>
      <c r="M15" s="357"/>
      <c r="N15" s="638"/>
      <c r="O15" s="638"/>
    </row>
    <row r="16" spans="1:15">
      <c r="A16" s="351">
        <v>8</v>
      </c>
      <c r="B16" s="367"/>
      <c r="C16" s="362"/>
      <c r="D16" s="346"/>
      <c r="E16" s="359" t="s">
        <v>304</v>
      </c>
      <c r="F16" s="348" t="s">
        <v>313</v>
      </c>
      <c r="G16" s="348"/>
      <c r="H16" s="348"/>
      <c r="I16" s="368"/>
      <c r="J16" s="366"/>
      <c r="K16" s="370"/>
      <c r="L16" s="364">
        <v>15950</v>
      </c>
      <c r="M16" s="357"/>
      <c r="N16" s="638"/>
      <c r="O16" s="638"/>
    </row>
    <row r="17" spans="1:15">
      <c r="A17" s="351">
        <v>9</v>
      </c>
      <c r="B17" s="367"/>
      <c r="C17" s="362"/>
      <c r="D17" s="346"/>
      <c r="E17" s="359" t="s">
        <v>314</v>
      </c>
      <c r="F17" s="348"/>
      <c r="G17" s="585" t="s">
        <v>315</v>
      </c>
      <c r="H17" s="585"/>
      <c r="I17" s="586"/>
      <c r="J17" s="366"/>
      <c r="K17" s="370"/>
      <c r="L17" s="387"/>
      <c r="M17" s="357"/>
      <c r="N17" s="638"/>
      <c r="O17" s="638"/>
    </row>
    <row r="18" spans="1:15">
      <c r="A18" s="351">
        <v>10</v>
      </c>
      <c r="B18" s="367"/>
      <c r="C18" s="362"/>
      <c r="D18" s="346"/>
      <c r="E18" s="359"/>
      <c r="F18" s="348"/>
      <c r="G18" s="348" t="s">
        <v>316</v>
      </c>
      <c r="H18" s="348"/>
      <c r="I18" s="368"/>
      <c r="J18" s="366"/>
      <c r="K18" s="370"/>
      <c r="L18" s="387"/>
      <c r="M18" s="357"/>
      <c r="N18" s="638"/>
      <c r="O18" s="638"/>
    </row>
    <row r="19" spans="1:15">
      <c r="A19" s="351">
        <v>11</v>
      </c>
      <c r="B19" s="351"/>
      <c r="C19" s="352"/>
      <c r="D19" s="352"/>
      <c r="E19" s="348"/>
      <c r="F19" s="348"/>
      <c r="G19" s="348"/>
      <c r="H19" s="348"/>
      <c r="I19" s="368"/>
      <c r="J19" s="388"/>
      <c r="K19" s="370"/>
      <c r="L19" s="387"/>
      <c r="M19" s="357"/>
      <c r="N19" s="638"/>
      <c r="O19" s="638"/>
    </row>
    <row r="20" spans="1:15">
      <c r="A20" s="389"/>
      <c r="B20" s="374"/>
      <c r="C20" s="374"/>
      <c r="D20" s="374"/>
      <c r="I20" s="389"/>
      <c r="K20" s="375"/>
      <c r="L20" s="375"/>
      <c r="M20" s="341"/>
      <c r="N20" s="638"/>
      <c r="O20" s="638"/>
    </row>
    <row r="21" spans="1:15">
      <c r="N21" s="638"/>
      <c r="O21" s="638"/>
    </row>
    <row r="22" spans="1:15" ht="15.75" customHeight="1">
      <c r="A22" s="328" t="s">
        <v>197</v>
      </c>
      <c r="D22" s="677" t="s">
        <v>555</v>
      </c>
      <c r="E22" s="677"/>
      <c r="F22" s="677"/>
      <c r="G22" s="677"/>
      <c r="H22" s="677"/>
      <c r="I22" s="677"/>
      <c r="J22" s="677"/>
      <c r="K22" s="677"/>
      <c r="L22" s="677"/>
      <c r="M22" s="677"/>
      <c r="N22" s="638"/>
      <c r="O22" s="638"/>
    </row>
    <row r="23" spans="1:15">
      <c r="A23" s="638"/>
      <c r="B23" s="638"/>
      <c r="C23" s="638"/>
      <c r="D23" s="638" t="s">
        <v>556</v>
      </c>
      <c r="E23" s="638"/>
      <c r="F23" s="638"/>
      <c r="G23" s="638"/>
      <c r="H23" s="638"/>
      <c r="I23" s="638"/>
      <c r="J23" s="638"/>
      <c r="K23" s="638"/>
      <c r="L23" s="638"/>
      <c r="M23" s="638"/>
      <c r="N23" s="638"/>
      <c r="O23" s="638"/>
    </row>
    <row r="24" spans="1:15">
      <c r="A24" s="638"/>
      <c r="B24" s="638"/>
      <c r="C24" s="638"/>
      <c r="D24" s="638"/>
      <c r="E24" s="638"/>
      <c r="F24" s="638"/>
      <c r="G24" s="638"/>
      <c r="H24" s="638"/>
      <c r="I24" s="638"/>
      <c r="J24" s="638"/>
      <c r="K24" s="638"/>
      <c r="L24" s="638"/>
      <c r="M24" s="638"/>
      <c r="N24" s="676"/>
      <c r="O24" s="638"/>
    </row>
    <row r="25" spans="1:15">
      <c r="A25" s="638"/>
      <c r="B25" s="638"/>
      <c r="C25" s="638"/>
      <c r="D25" s="638"/>
      <c r="E25" s="638"/>
      <c r="F25" s="638"/>
      <c r="G25" s="638"/>
      <c r="H25" s="638"/>
      <c r="I25" s="638"/>
      <c r="J25" s="638"/>
      <c r="K25" s="638"/>
      <c r="L25" s="638"/>
      <c r="M25" s="638"/>
      <c r="N25" s="638"/>
      <c r="O25" s="638"/>
    </row>
    <row r="28" spans="1:15">
      <c r="N28" s="329"/>
    </row>
    <row r="29" spans="1:15">
      <c r="N29" s="329"/>
    </row>
    <row r="35" s="328" customFormat="1"/>
  </sheetData>
  <mergeCells count="6">
    <mergeCell ref="D22:M22"/>
    <mergeCell ref="C5:K5"/>
    <mergeCell ref="C8:D8"/>
    <mergeCell ref="E8:I8"/>
    <mergeCell ref="G12:I12"/>
    <mergeCell ref="G17:I17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5C3AA-87A0-464D-9712-BD605B90725E}">
  <dimension ref="A1:N52"/>
  <sheetViews>
    <sheetView topLeftCell="A19" workbookViewId="0">
      <selection activeCell="A3" sqref="A3:J43"/>
    </sheetView>
  </sheetViews>
  <sheetFormatPr defaultColWidth="9.140625" defaultRowHeight="15"/>
  <cols>
    <col min="1" max="1" width="3.7109375" style="57" customWidth="1"/>
    <col min="2" max="2" width="5" style="57" customWidth="1"/>
    <col min="3" max="3" width="2.85546875" style="57" customWidth="1"/>
    <col min="4" max="4" width="45.7109375" style="57" customWidth="1"/>
    <col min="5" max="5" width="6.7109375" style="57" customWidth="1"/>
    <col min="6" max="7" width="15.7109375" style="57" customWidth="1"/>
    <col min="8" max="8" width="4.28515625" style="57" customWidth="1"/>
    <col min="9" max="9" width="6.42578125" style="57" customWidth="1"/>
    <col min="10" max="10" width="4" style="57" bestFit="1" customWidth="1"/>
    <col min="11" max="16384" width="9.140625" style="57"/>
  </cols>
  <sheetData>
    <row r="1" spans="1:14">
      <c r="A1" s="56" t="s">
        <v>317</v>
      </c>
      <c r="H1" s="100"/>
    </row>
    <row r="2" spans="1:14">
      <c r="A2" s="626"/>
      <c r="B2" s="626"/>
      <c r="C2" s="626"/>
      <c r="D2" s="626"/>
      <c r="E2" s="626"/>
      <c r="F2" s="626"/>
      <c r="G2" s="626"/>
      <c r="H2" s="630"/>
      <c r="I2" s="626"/>
      <c r="J2" s="626"/>
      <c r="K2" s="626"/>
      <c r="L2" s="626"/>
    </row>
    <row r="3" spans="1:14">
      <c r="H3" s="100"/>
      <c r="K3" s="626"/>
      <c r="L3" s="678"/>
      <c r="M3" s="390"/>
      <c r="N3" s="390"/>
    </row>
    <row r="4" spans="1:14" ht="15" customHeight="1">
      <c r="A4" s="506" t="s">
        <v>1</v>
      </c>
      <c r="B4" s="587"/>
      <c r="C4" s="587"/>
      <c r="D4" s="587"/>
      <c r="E4" s="587"/>
      <c r="F4" s="587"/>
      <c r="G4" s="57" t="s">
        <v>160</v>
      </c>
      <c r="H4" s="61">
        <v>18</v>
      </c>
      <c r="K4" s="626"/>
      <c r="L4" s="626"/>
    </row>
    <row r="5" spans="1:14" ht="15.75" thickBot="1">
      <c r="B5" s="58"/>
      <c r="C5" s="58"/>
      <c r="D5" s="58"/>
      <c r="H5" s="100"/>
      <c r="K5" s="626"/>
      <c r="L5" s="626"/>
    </row>
    <row r="6" spans="1:14" ht="45.75" thickTop="1">
      <c r="A6" s="391"/>
      <c r="B6" s="548" t="s">
        <v>3</v>
      </c>
      <c r="C6" s="547"/>
      <c r="D6" s="176" t="s">
        <v>4</v>
      </c>
      <c r="E6" s="392" t="s">
        <v>187</v>
      </c>
      <c r="F6" s="178" t="s">
        <v>6</v>
      </c>
      <c r="G6" s="178" t="s">
        <v>7</v>
      </c>
      <c r="H6" s="393"/>
      <c r="K6" s="626"/>
      <c r="L6" s="626"/>
    </row>
    <row r="7" spans="1:14">
      <c r="A7" s="263">
        <v>1</v>
      </c>
      <c r="B7" s="394" t="s">
        <v>8</v>
      </c>
      <c r="C7" s="395"/>
      <c r="D7" s="73"/>
      <c r="E7" s="86"/>
      <c r="F7" s="185"/>
      <c r="G7" s="165"/>
      <c r="H7" s="186"/>
      <c r="K7" s="626"/>
      <c r="L7" s="626"/>
    </row>
    <row r="8" spans="1:14">
      <c r="A8" s="263">
        <v>2</v>
      </c>
      <c r="B8" s="396" t="s">
        <v>318</v>
      </c>
      <c r="C8" s="181">
        <v>31</v>
      </c>
      <c r="D8" s="90" t="s">
        <v>319</v>
      </c>
      <c r="E8" s="86"/>
      <c r="F8" s="185"/>
      <c r="G8" s="165"/>
      <c r="H8" s="186"/>
      <c r="K8" s="626"/>
      <c r="L8" s="626"/>
    </row>
    <row r="9" spans="1:14">
      <c r="A9" s="263">
        <v>3</v>
      </c>
      <c r="B9" s="397"/>
      <c r="C9" s="395"/>
      <c r="D9" s="90" t="s">
        <v>320</v>
      </c>
      <c r="E9" s="86"/>
      <c r="F9" s="161">
        <v>8800</v>
      </c>
      <c r="G9" s="165"/>
      <c r="H9" s="186"/>
      <c r="K9" s="626"/>
      <c r="L9" s="626"/>
    </row>
    <row r="10" spans="1:14">
      <c r="A10" s="263">
        <v>4</v>
      </c>
      <c r="B10" s="398"/>
      <c r="C10" s="399"/>
      <c r="D10" s="400" t="s">
        <v>321</v>
      </c>
      <c r="E10" s="401"/>
      <c r="F10" s="159"/>
      <c r="G10" s="159">
        <f>F9</f>
        <v>8800</v>
      </c>
      <c r="H10" s="186"/>
      <c r="K10" s="626"/>
      <c r="L10" s="626"/>
    </row>
    <row r="11" spans="1:14">
      <c r="A11" s="263">
        <v>5</v>
      </c>
      <c r="B11" s="397"/>
      <c r="C11" s="395"/>
      <c r="D11" s="90"/>
      <c r="E11" s="86"/>
      <c r="F11" s="161"/>
      <c r="G11" s="167"/>
      <c r="H11" s="186"/>
      <c r="K11" s="626"/>
      <c r="L11" s="626"/>
    </row>
    <row r="12" spans="1:14">
      <c r="A12" s="263">
        <v>6</v>
      </c>
      <c r="B12" s="397"/>
      <c r="C12" s="395">
        <v>31</v>
      </c>
      <c r="D12" s="90" t="s">
        <v>322</v>
      </c>
      <c r="E12" s="86"/>
      <c r="F12" s="161"/>
      <c r="G12" s="167"/>
      <c r="H12" s="186"/>
      <c r="K12" s="626"/>
      <c r="L12" s="626"/>
    </row>
    <row r="13" spans="1:14">
      <c r="A13" s="263">
        <v>7</v>
      </c>
      <c r="B13" s="397"/>
      <c r="C13" s="395"/>
      <c r="D13" s="90" t="s">
        <v>321</v>
      </c>
      <c r="E13" s="86"/>
      <c r="F13" s="161">
        <v>9750</v>
      </c>
      <c r="G13" s="161"/>
      <c r="H13" s="186"/>
      <c r="K13" s="626"/>
      <c r="L13" s="626"/>
    </row>
    <row r="14" spans="1:14">
      <c r="A14" s="263">
        <v>8</v>
      </c>
      <c r="B14" s="396"/>
      <c r="C14" s="181"/>
      <c r="D14" s="400" t="s">
        <v>320</v>
      </c>
      <c r="E14" s="86"/>
      <c r="F14" s="167"/>
      <c r="G14" s="161">
        <f>F13</f>
        <v>9750</v>
      </c>
      <c r="H14" s="186"/>
      <c r="K14" s="626"/>
      <c r="L14" s="626"/>
    </row>
    <row r="15" spans="1:14">
      <c r="A15" s="263">
        <v>9</v>
      </c>
      <c r="B15" s="397"/>
      <c r="C15" s="395"/>
      <c r="D15" s="90"/>
      <c r="E15" s="86"/>
      <c r="F15" s="161"/>
      <c r="G15" s="167"/>
      <c r="H15" s="186"/>
      <c r="K15" s="626"/>
      <c r="L15" s="626"/>
    </row>
    <row r="16" spans="1:14">
      <c r="A16" s="263">
        <v>10</v>
      </c>
      <c r="B16" s="397"/>
      <c r="C16" s="395">
        <f>C12</f>
        <v>31</v>
      </c>
      <c r="D16" s="90" t="s">
        <v>323</v>
      </c>
      <c r="E16" s="86"/>
      <c r="F16" s="161"/>
      <c r="G16" s="161"/>
      <c r="H16" s="186"/>
      <c r="K16" s="626"/>
      <c r="L16" s="626"/>
    </row>
    <row r="17" spans="1:12">
      <c r="A17" s="263">
        <v>11</v>
      </c>
      <c r="B17" s="397"/>
      <c r="C17" s="395"/>
      <c r="D17" s="90" t="s">
        <v>324</v>
      </c>
      <c r="E17" s="86"/>
      <c r="F17" s="161">
        <f>11280/4*3</f>
        <v>8460</v>
      </c>
      <c r="G17" s="161"/>
      <c r="H17" s="186"/>
      <c r="K17" s="626"/>
      <c r="L17" s="626"/>
    </row>
    <row r="18" spans="1:12">
      <c r="A18" s="263">
        <v>12</v>
      </c>
      <c r="B18" s="397"/>
      <c r="C18" s="395"/>
      <c r="D18" s="400" t="s">
        <v>325</v>
      </c>
      <c r="E18" s="86"/>
      <c r="F18" s="161"/>
      <c r="G18" s="161">
        <f>F17</f>
        <v>8460</v>
      </c>
      <c r="H18" s="186"/>
      <c r="K18" s="626"/>
      <c r="L18" s="626"/>
    </row>
    <row r="19" spans="1:12">
      <c r="A19" s="263">
        <v>13</v>
      </c>
      <c r="B19" s="397"/>
      <c r="C19" s="395"/>
      <c r="D19" s="90"/>
      <c r="E19" s="86"/>
      <c r="F19" s="161"/>
      <c r="G19" s="161"/>
      <c r="H19" s="186"/>
      <c r="K19" s="626"/>
      <c r="L19" s="626"/>
    </row>
    <row r="20" spans="1:12">
      <c r="A20" s="263">
        <v>14</v>
      </c>
      <c r="B20" s="397"/>
      <c r="C20" s="395">
        <f>C16</f>
        <v>31</v>
      </c>
      <c r="D20" s="90" t="s">
        <v>326</v>
      </c>
      <c r="E20" s="86"/>
      <c r="F20" s="161"/>
      <c r="G20" s="161"/>
      <c r="H20" s="186"/>
      <c r="K20" s="626"/>
      <c r="L20" s="626"/>
    </row>
    <row r="21" spans="1:12">
      <c r="A21" s="263">
        <v>15</v>
      </c>
      <c r="B21" s="397"/>
      <c r="C21" s="395"/>
      <c r="D21" s="90" t="s">
        <v>327</v>
      </c>
      <c r="E21" s="86"/>
      <c r="F21" s="161">
        <f>13800/12*3</f>
        <v>3450</v>
      </c>
      <c r="G21" s="161"/>
      <c r="H21" s="186"/>
      <c r="K21" s="626"/>
      <c r="L21" s="626"/>
    </row>
    <row r="22" spans="1:12">
      <c r="A22" s="263">
        <v>16</v>
      </c>
      <c r="B22" s="397"/>
      <c r="C22" s="395"/>
      <c r="D22" s="400" t="s">
        <v>328</v>
      </c>
      <c r="E22" s="86"/>
      <c r="F22" s="161"/>
      <c r="G22" s="161">
        <f>F21</f>
        <v>3450</v>
      </c>
      <c r="H22" s="186"/>
      <c r="K22" s="626"/>
      <c r="L22" s="626"/>
    </row>
    <row r="23" spans="1:12">
      <c r="A23" s="263">
        <v>17</v>
      </c>
      <c r="B23" s="397"/>
      <c r="C23" s="395"/>
      <c r="D23" s="155"/>
      <c r="E23" s="86"/>
      <c r="F23" s="161"/>
      <c r="G23" s="161"/>
      <c r="H23" s="186"/>
      <c r="K23" s="626"/>
      <c r="L23" s="626"/>
    </row>
    <row r="24" spans="1:12">
      <c r="A24" s="263">
        <v>18</v>
      </c>
      <c r="B24" s="398"/>
      <c r="C24" s="395">
        <f>C20</f>
        <v>31</v>
      </c>
      <c r="D24" s="132" t="s">
        <v>329</v>
      </c>
      <c r="E24" s="401"/>
      <c r="F24" s="159"/>
      <c r="G24" s="159"/>
      <c r="H24" s="186"/>
      <c r="K24" s="626"/>
      <c r="L24" s="626"/>
    </row>
    <row r="25" spans="1:12">
      <c r="A25" s="263">
        <v>19</v>
      </c>
      <c r="B25" s="397"/>
      <c r="C25" s="78"/>
      <c r="D25" s="73" t="s">
        <v>330</v>
      </c>
      <c r="E25" s="86"/>
      <c r="F25" s="402">
        <f>(16000-400)/60*4</f>
        <v>1040</v>
      </c>
      <c r="G25" s="402"/>
      <c r="H25" s="186"/>
      <c r="K25" s="626"/>
      <c r="L25" s="626"/>
    </row>
    <row r="26" spans="1:12">
      <c r="A26" s="263">
        <v>20</v>
      </c>
      <c r="B26" s="397"/>
      <c r="C26" s="78"/>
      <c r="D26" s="400" t="s">
        <v>331</v>
      </c>
      <c r="E26" s="86"/>
      <c r="F26" s="402"/>
      <c r="G26" s="402">
        <f>F25</f>
        <v>1040</v>
      </c>
      <c r="H26" s="186"/>
      <c r="K26" s="626"/>
      <c r="L26" s="626"/>
    </row>
    <row r="27" spans="1:12">
      <c r="A27" s="263">
        <v>21</v>
      </c>
      <c r="B27" s="397"/>
      <c r="C27" s="78"/>
      <c r="D27" s="73"/>
      <c r="E27" s="86"/>
      <c r="F27" s="402"/>
      <c r="G27" s="402"/>
      <c r="H27" s="186"/>
      <c r="K27" s="626"/>
      <c r="L27" s="626"/>
    </row>
    <row r="28" spans="1:12">
      <c r="A28" s="263">
        <v>22</v>
      </c>
      <c r="B28" s="398"/>
      <c r="C28" s="395">
        <f>C24</f>
        <v>31</v>
      </c>
      <c r="D28" s="90" t="s">
        <v>332</v>
      </c>
      <c r="E28" s="86"/>
      <c r="F28" s="402"/>
      <c r="G28" s="402"/>
      <c r="H28" s="186"/>
      <c r="K28" s="626"/>
      <c r="L28" s="626"/>
    </row>
    <row r="29" spans="1:12">
      <c r="A29" s="263">
        <v>23</v>
      </c>
      <c r="B29" s="397"/>
      <c r="C29" s="78"/>
      <c r="D29" s="90" t="s">
        <v>333</v>
      </c>
      <c r="E29" s="86"/>
      <c r="F29" s="402">
        <v>3000</v>
      </c>
      <c r="G29" s="402"/>
      <c r="H29" s="186"/>
      <c r="K29" s="626"/>
      <c r="L29" s="626"/>
    </row>
    <row r="30" spans="1:12">
      <c r="A30" s="263">
        <v>24</v>
      </c>
      <c r="B30" s="397"/>
      <c r="C30" s="78"/>
      <c r="D30" s="400" t="s">
        <v>334</v>
      </c>
      <c r="E30" s="86"/>
      <c r="F30" s="402"/>
      <c r="G30" s="402">
        <f>F29</f>
        <v>3000</v>
      </c>
      <c r="H30" s="186"/>
      <c r="K30" s="626"/>
      <c r="L30" s="626"/>
    </row>
    <row r="31" spans="1:12">
      <c r="A31" s="263">
        <v>25</v>
      </c>
      <c r="B31" s="397"/>
      <c r="C31" s="78"/>
      <c r="D31" s="90"/>
      <c r="E31" s="86"/>
      <c r="F31" s="402"/>
      <c r="G31" s="402"/>
      <c r="H31" s="186"/>
      <c r="K31" s="626"/>
      <c r="L31" s="626"/>
    </row>
    <row r="32" spans="1:12">
      <c r="A32" s="263">
        <v>26</v>
      </c>
      <c r="B32" s="397"/>
      <c r="C32" s="395">
        <f>C28</f>
        <v>31</v>
      </c>
      <c r="D32" s="90" t="s">
        <v>335</v>
      </c>
      <c r="E32" s="86"/>
      <c r="F32" s="402"/>
      <c r="G32" s="402"/>
      <c r="H32" s="186"/>
      <c r="K32" s="626"/>
      <c r="L32" s="626"/>
    </row>
    <row r="33" spans="1:12">
      <c r="A33" s="263">
        <v>27</v>
      </c>
      <c r="B33" s="397"/>
      <c r="C33" s="78"/>
      <c r="D33" s="90" t="s">
        <v>291</v>
      </c>
      <c r="E33" s="86"/>
      <c r="F33" s="402">
        <f>SUM(G34:G37)</f>
        <v>337.5</v>
      </c>
      <c r="G33" s="402"/>
      <c r="H33" s="186"/>
      <c r="K33" s="626"/>
      <c r="L33" s="626"/>
    </row>
    <row r="34" spans="1:12">
      <c r="A34" s="263">
        <v>28</v>
      </c>
      <c r="B34" s="397"/>
      <c r="C34" s="78"/>
      <c r="D34" s="400" t="s">
        <v>336</v>
      </c>
      <c r="E34" s="86"/>
      <c r="F34" s="402"/>
      <c r="G34" s="402">
        <v>90</v>
      </c>
      <c r="H34" s="186"/>
      <c r="K34" s="626"/>
      <c r="L34" s="626"/>
    </row>
    <row r="35" spans="1:12">
      <c r="A35" s="263">
        <v>29</v>
      </c>
      <c r="B35" s="397"/>
      <c r="C35" s="78"/>
      <c r="D35" s="400" t="s">
        <v>337</v>
      </c>
      <c r="E35" s="86"/>
      <c r="F35" s="402"/>
      <c r="G35" s="402">
        <v>18</v>
      </c>
      <c r="H35" s="186"/>
      <c r="K35" s="626"/>
      <c r="L35" s="626"/>
    </row>
    <row r="36" spans="1:12">
      <c r="A36" s="263">
        <v>30</v>
      </c>
      <c r="B36" s="397"/>
      <c r="C36" s="78"/>
      <c r="D36" s="400" t="s">
        <v>338</v>
      </c>
      <c r="E36" s="86"/>
      <c r="F36" s="402"/>
      <c r="G36" s="402">
        <v>43.5</v>
      </c>
      <c r="H36" s="186"/>
      <c r="K36" s="626"/>
      <c r="L36" s="626"/>
    </row>
    <row r="37" spans="1:12">
      <c r="A37" s="263">
        <v>31</v>
      </c>
      <c r="B37" s="397"/>
      <c r="C37" s="78"/>
      <c r="D37" s="400" t="s">
        <v>339</v>
      </c>
      <c r="E37" s="86"/>
      <c r="F37" s="402"/>
      <c r="G37" s="402">
        <v>186</v>
      </c>
      <c r="H37" s="186"/>
      <c r="K37" s="626"/>
      <c r="L37" s="626"/>
    </row>
    <row r="38" spans="1:12">
      <c r="A38" s="263">
        <v>32</v>
      </c>
      <c r="B38" s="397"/>
      <c r="C38" s="78"/>
      <c r="D38" s="90"/>
      <c r="E38" s="86"/>
      <c r="F38" s="402"/>
      <c r="G38" s="402"/>
      <c r="H38" s="186"/>
      <c r="K38" s="626"/>
      <c r="L38" s="626"/>
    </row>
    <row r="39" spans="1:12">
      <c r="A39" s="263">
        <v>33</v>
      </c>
      <c r="B39" s="397"/>
      <c r="C39" s="395">
        <v>31</v>
      </c>
      <c r="D39" s="90" t="s">
        <v>340</v>
      </c>
      <c r="E39" s="86"/>
      <c r="F39" s="402"/>
      <c r="G39" s="402"/>
      <c r="H39" s="186"/>
      <c r="K39" s="626"/>
      <c r="L39" s="626"/>
    </row>
    <row r="40" spans="1:12">
      <c r="A40" s="263">
        <v>34</v>
      </c>
      <c r="B40" s="397"/>
      <c r="C40" s="78"/>
      <c r="D40" s="90" t="s">
        <v>341</v>
      </c>
      <c r="E40" s="86"/>
      <c r="F40" s="402">
        <f>3300000*0.016</f>
        <v>52800</v>
      </c>
      <c r="G40" s="402"/>
      <c r="H40" s="186"/>
      <c r="K40" s="626"/>
      <c r="L40" s="626"/>
    </row>
    <row r="41" spans="1:12">
      <c r="A41" s="263">
        <v>35</v>
      </c>
      <c r="B41" s="397"/>
      <c r="C41" s="78"/>
      <c r="D41" s="400" t="s">
        <v>342</v>
      </c>
      <c r="E41" s="86"/>
      <c r="F41" s="402"/>
      <c r="G41" s="402">
        <f>F40</f>
        <v>52800</v>
      </c>
      <c r="H41" s="186"/>
      <c r="K41" s="626"/>
      <c r="L41" s="626"/>
    </row>
    <row r="42" spans="1:12">
      <c r="A42" s="263">
        <v>36</v>
      </c>
      <c r="B42" s="397"/>
      <c r="C42" s="78"/>
      <c r="D42" s="90"/>
      <c r="E42" s="86"/>
      <c r="F42" s="156"/>
      <c r="G42" s="156"/>
      <c r="H42" s="186"/>
      <c r="K42" s="626"/>
      <c r="L42" s="626"/>
    </row>
    <row r="43" spans="1:12">
      <c r="A43" s="403"/>
      <c r="B43" s="404"/>
      <c r="C43" s="240"/>
      <c r="D43" s="210"/>
      <c r="E43" s="405"/>
      <c r="F43" s="230"/>
      <c r="G43" s="230"/>
      <c r="H43" s="219"/>
      <c r="K43" s="626"/>
      <c r="L43" s="626"/>
    </row>
    <row r="44" spans="1:12">
      <c r="A44" s="187"/>
      <c r="H44" s="406"/>
    </row>
    <row r="45" spans="1:12">
      <c r="A45" s="187"/>
      <c r="C45" s="114"/>
      <c r="H45" s="406"/>
    </row>
    <row r="46" spans="1:12">
      <c r="A46" s="187"/>
      <c r="H46" s="406"/>
    </row>
    <row r="47" spans="1:12">
      <c r="A47" s="187"/>
      <c r="H47" s="406"/>
    </row>
    <row r="48" spans="1:12">
      <c r="A48" s="187"/>
      <c r="H48" s="406"/>
    </row>
    <row r="49" spans="1:8">
      <c r="A49" s="187"/>
      <c r="C49" s="114"/>
      <c r="H49" s="406"/>
    </row>
    <row r="50" spans="1:8">
      <c r="A50" s="187"/>
      <c r="H50" s="406"/>
    </row>
    <row r="51" spans="1:8">
      <c r="A51" s="187"/>
      <c r="H51" s="406"/>
    </row>
    <row r="52" spans="1:8">
      <c r="A52" s="187"/>
      <c r="H52" s="406"/>
    </row>
  </sheetData>
  <mergeCells count="2">
    <mergeCell ref="A4:F4"/>
    <mergeCell ref="B6:C6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D678A-DA98-4E6B-9387-5379D6344327}">
  <dimension ref="A1:K38"/>
  <sheetViews>
    <sheetView topLeftCell="A5" workbookViewId="0">
      <selection activeCell="A3" sqref="A3:J38"/>
    </sheetView>
  </sheetViews>
  <sheetFormatPr defaultColWidth="3.85546875" defaultRowHeight="15"/>
  <cols>
    <col min="1" max="1" width="3.7109375" style="57" customWidth="1"/>
    <col min="2" max="2" width="5" style="57" customWidth="1"/>
    <col min="3" max="3" width="2.85546875" style="57" customWidth="1"/>
    <col min="4" max="4" width="45.7109375" style="57" customWidth="1"/>
    <col min="5" max="5" width="6.7109375" style="57" customWidth="1"/>
    <col min="6" max="7" width="15.7109375" style="57" customWidth="1"/>
    <col min="8" max="8" width="4.7109375" style="57" customWidth="1"/>
    <col min="9" max="9" width="5" style="57" bestFit="1" customWidth="1"/>
    <col min="10" max="10" width="3.85546875" style="57"/>
    <col min="11" max="11" width="8" style="57" customWidth="1"/>
    <col min="12" max="16384" width="3.85546875" style="57"/>
  </cols>
  <sheetData>
    <row r="1" spans="1:11">
      <c r="A1" s="56" t="s">
        <v>343</v>
      </c>
      <c r="E1" s="142"/>
      <c r="H1" s="100"/>
    </row>
    <row r="2" spans="1:11">
      <c r="A2" s="626"/>
      <c r="B2" s="626"/>
      <c r="C2" s="626"/>
      <c r="D2" s="626"/>
      <c r="E2" s="626"/>
      <c r="F2" s="626"/>
      <c r="G2" s="626"/>
      <c r="H2" s="630"/>
      <c r="I2" s="626"/>
      <c r="J2" s="626"/>
      <c r="K2" s="626"/>
    </row>
    <row r="3" spans="1:11">
      <c r="A3" s="506" t="s">
        <v>1</v>
      </c>
      <c r="B3" s="587"/>
      <c r="C3" s="587"/>
      <c r="D3" s="587"/>
      <c r="E3" s="587"/>
      <c r="F3" s="587"/>
      <c r="G3" s="116" t="s">
        <v>160</v>
      </c>
      <c r="H3" s="61">
        <v>19</v>
      </c>
      <c r="K3" s="626"/>
    </row>
    <row r="4" spans="1:11" ht="15.75" thickBot="1">
      <c r="B4" s="58"/>
      <c r="C4" s="58"/>
      <c r="D4" s="58"/>
      <c r="H4" s="100"/>
      <c r="K4" s="626"/>
    </row>
    <row r="5" spans="1:11" ht="45.75" thickTop="1">
      <c r="A5" s="407"/>
      <c r="B5" s="548" t="s">
        <v>3</v>
      </c>
      <c r="C5" s="547"/>
      <c r="D5" s="176" t="s">
        <v>4</v>
      </c>
      <c r="E5" s="177" t="s">
        <v>187</v>
      </c>
      <c r="F5" s="178" t="s">
        <v>6</v>
      </c>
      <c r="G5" s="178" t="s">
        <v>7</v>
      </c>
      <c r="H5" s="408"/>
      <c r="K5" s="626"/>
    </row>
    <row r="6" spans="1:11" ht="16.5" customHeight="1">
      <c r="A6" s="68">
        <v>37</v>
      </c>
      <c r="B6" s="409" t="s">
        <v>8</v>
      </c>
      <c r="C6" s="265"/>
      <c r="D6" s="409"/>
      <c r="E6" s="410"/>
      <c r="F6" s="156"/>
      <c r="G6" s="156"/>
      <c r="H6" s="123"/>
      <c r="K6" s="626"/>
    </row>
    <row r="7" spans="1:11">
      <c r="A7" s="263">
        <f>A6+1</f>
        <v>38</v>
      </c>
      <c r="B7" s="73" t="s">
        <v>318</v>
      </c>
      <c r="C7" s="199">
        <v>31</v>
      </c>
      <c r="D7" s="90" t="s">
        <v>344</v>
      </c>
      <c r="E7" s="90"/>
      <c r="F7" s="156"/>
      <c r="G7" s="156"/>
      <c r="H7" s="411"/>
      <c r="K7" s="626"/>
    </row>
    <row r="8" spans="1:11">
      <c r="A8" s="263">
        <f t="shared" ref="A8:A17" si="0">A7+1</f>
        <v>39</v>
      </c>
      <c r="B8" s="73"/>
      <c r="C8" s="199"/>
      <c r="D8" s="90" t="s">
        <v>345</v>
      </c>
      <c r="E8" s="90"/>
      <c r="F8" s="402">
        <f>15600/6*5</f>
        <v>13000</v>
      </c>
      <c r="G8" s="156"/>
      <c r="H8" s="411"/>
      <c r="K8" s="626"/>
    </row>
    <row r="9" spans="1:11">
      <c r="A9" s="263">
        <f t="shared" si="0"/>
        <v>40</v>
      </c>
      <c r="B9" s="73"/>
      <c r="C9" s="199"/>
      <c r="D9" s="400" t="s">
        <v>346</v>
      </c>
      <c r="E9" s="90"/>
      <c r="F9" s="402"/>
      <c r="G9" s="402">
        <f>F8</f>
        <v>13000</v>
      </c>
      <c r="H9" s="411"/>
      <c r="K9" s="626"/>
    </row>
    <row r="10" spans="1:11">
      <c r="A10" s="263">
        <f t="shared" si="0"/>
        <v>41</v>
      </c>
      <c r="B10" s="73"/>
      <c r="C10" s="199"/>
      <c r="D10" s="90"/>
      <c r="E10" s="90"/>
      <c r="F10" s="402"/>
      <c r="G10" s="402"/>
      <c r="H10" s="411"/>
      <c r="K10" s="626"/>
    </row>
    <row r="11" spans="1:11">
      <c r="A11" s="263">
        <f t="shared" si="0"/>
        <v>42</v>
      </c>
      <c r="B11" s="73"/>
      <c r="C11" s="70">
        <v>31</v>
      </c>
      <c r="D11" s="90" t="s">
        <v>347</v>
      </c>
      <c r="E11" s="90"/>
      <c r="F11" s="402"/>
      <c r="G11" s="402"/>
      <c r="H11" s="411"/>
      <c r="K11" s="626"/>
    </row>
    <row r="12" spans="1:11">
      <c r="A12" s="263">
        <f t="shared" si="0"/>
        <v>43</v>
      </c>
      <c r="B12" s="73"/>
      <c r="C12" s="199"/>
      <c r="D12" s="90" t="s">
        <v>348</v>
      </c>
      <c r="E12" s="90"/>
      <c r="F12" s="402">
        <f>850-125</f>
        <v>725</v>
      </c>
      <c r="G12" s="402"/>
      <c r="H12" s="411"/>
      <c r="K12" s="626"/>
    </row>
    <row r="13" spans="1:11">
      <c r="A13" s="263">
        <f t="shared" si="0"/>
        <v>44</v>
      </c>
      <c r="B13" s="73"/>
      <c r="C13" s="199"/>
      <c r="D13" s="400" t="s">
        <v>349</v>
      </c>
      <c r="E13" s="90"/>
      <c r="F13" s="402"/>
      <c r="G13" s="402">
        <f>F12</f>
        <v>725</v>
      </c>
      <c r="H13" s="411"/>
      <c r="K13" s="626"/>
    </row>
    <row r="14" spans="1:11">
      <c r="A14" s="263">
        <f t="shared" si="0"/>
        <v>45</v>
      </c>
      <c r="B14" s="73"/>
      <c r="C14" s="199"/>
      <c r="D14" s="90"/>
      <c r="E14" s="90"/>
      <c r="F14" s="402"/>
      <c r="G14" s="402"/>
      <c r="H14" s="411"/>
      <c r="K14" s="626"/>
    </row>
    <row r="15" spans="1:11">
      <c r="A15" s="263">
        <f t="shared" si="0"/>
        <v>46</v>
      </c>
      <c r="B15" s="73"/>
      <c r="C15" s="70">
        <v>31</v>
      </c>
      <c r="D15" s="90" t="s">
        <v>350</v>
      </c>
      <c r="E15" s="90"/>
      <c r="F15" s="402"/>
      <c r="G15" s="402"/>
      <c r="H15" s="411"/>
      <c r="K15" s="626"/>
    </row>
    <row r="16" spans="1:11">
      <c r="A16" s="263">
        <f t="shared" si="0"/>
        <v>47</v>
      </c>
      <c r="B16" s="73"/>
      <c r="C16" s="199"/>
      <c r="D16" s="90" t="s">
        <v>351</v>
      </c>
      <c r="E16" s="90"/>
      <c r="F16" s="402">
        <f>(30000*0.07/12)*2</f>
        <v>350</v>
      </c>
      <c r="G16" s="402"/>
      <c r="H16" s="411"/>
      <c r="K16" s="634"/>
    </row>
    <row r="17" spans="1:11">
      <c r="A17" s="263">
        <f t="shared" si="0"/>
        <v>48</v>
      </c>
      <c r="B17" s="73"/>
      <c r="C17" s="199"/>
      <c r="D17" s="400" t="s">
        <v>352</v>
      </c>
      <c r="E17" s="90"/>
      <c r="F17" s="156"/>
      <c r="G17" s="402">
        <f>F16</f>
        <v>350</v>
      </c>
      <c r="H17" s="411"/>
      <c r="K17" s="626"/>
    </row>
    <row r="18" spans="1:11">
      <c r="A18" s="403"/>
      <c r="B18" s="404"/>
      <c r="C18" s="240"/>
      <c r="D18" s="210"/>
      <c r="E18" s="210"/>
      <c r="F18" s="230"/>
      <c r="G18" s="230"/>
      <c r="H18" s="412"/>
      <c r="K18" s="626"/>
    </row>
    <row r="19" spans="1:11">
      <c r="K19" s="626"/>
    </row>
    <row r="20" spans="1:11">
      <c r="A20" s="57" t="s">
        <v>353</v>
      </c>
      <c r="H20" s="114"/>
      <c r="K20" s="626"/>
    </row>
    <row r="21" spans="1:11">
      <c r="H21" s="114"/>
      <c r="K21" s="626"/>
    </row>
    <row r="22" spans="1:11">
      <c r="A22" s="57" t="s">
        <v>354</v>
      </c>
      <c r="B22" s="588" t="s">
        <v>355</v>
      </c>
      <c r="C22" s="588"/>
      <c r="D22" s="588"/>
      <c r="E22" s="588"/>
      <c r="H22" s="114"/>
      <c r="K22" s="626"/>
    </row>
    <row r="23" spans="1:11">
      <c r="A23" s="57" t="s">
        <v>356</v>
      </c>
      <c r="B23" s="588" t="s">
        <v>557</v>
      </c>
      <c r="C23" s="588"/>
      <c r="D23" s="588"/>
      <c r="E23" s="588"/>
      <c r="F23" s="588"/>
      <c r="G23" s="588"/>
      <c r="H23" s="114"/>
      <c r="K23" s="626"/>
    </row>
    <row r="24" spans="1:11">
      <c r="B24" s="588" t="s">
        <v>558</v>
      </c>
      <c r="C24" s="588"/>
      <c r="D24" s="588"/>
      <c r="E24" s="588"/>
      <c r="F24" s="588"/>
      <c r="G24" s="588"/>
      <c r="H24" s="114"/>
      <c r="K24" s="626"/>
    </row>
    <row r="25" spans="1:11">
      <c r="A25" s="57" t="s">
        <v>357</v>
      </c>
      <c r="B25" s="588" t="s">
        <v>559</v>
      </c>
      <c r="C25" s="588"/>
      <c r="D25" s="588"/>
      <c r="E25" s="588"/>
      <c r="F25" s="588"/>
      <c r="G25" s="588"/>
      <c r="H25" s="588"/>
      <c r="K25" s="626"/>
    </row>
    <row r="26" spans="1:11">
      <c r="B26" s="590" t="s">
        <v>560</v>
      </c>
      <c r="C26" s="590"/>
      <c r="D26" s="590"/>
      <c r="E26" s="590"/>
      <c r="F26" s="590"/>
      <c r="G26" s="590"/>
      <c r="H26" s="590"/>
      <c r="K26" s="626"/>
    </row>
    <row r="27" spans="1:11">
      <c r="A27" s="57" t="s">
        <v>358</v>
      </c>
      <c r="B27" s="588" t="s">
        <v>561</v>
      </c>
      <c r="C27" s="588"/>
      <c r="D27" s="588"/>
      <c r="E27" s="588"/>
      <c r="F27" s="588"/>
      <c r="G27" s="588"/>
      <c r="H27" s="588"/>
      <c r="K27" s="626"/>
    </row>
    <row r="28" spans="1:11">
      <c r="B28" s="588" t="s">
        <v>562</v>
      </c>
      <c r="C28" s="588"/>
      <c r="D28" s="588"/>
      <c r="E28" s="588"/>
      <c r="F28" s="588"/>
      <c r="G28" s="588"/>
      <c r="H28" s="114"/>
      <c r="K28" s="626"/>
    </row>
    <row r="29" spans="1:11">
      <c r="A29" s="57" t="s">
        <v>359</v>
      </c>
      <c r="B29" s="588" t="s">
        <v>355</v>
      </c>
      <c r="C29" s="588"/>
      <c r="D29" s="588"/>
      <c r="E29" s="588"/>
      <c r="F29" s="588"/>
      <c r="G29" s="588"/>
      <c r="H29" s="114"/>
      <c r="K29" s="626"/>
    </row>
    <row r="30" spans="1:11">
      <c r="A30" s="57" t="s">
        <v>360</v>
      </c>
      <c r="B30" s="57" t="s">
        <v>355</v>
      </c>
      <c r="H30" s="114"/>
      <c r="K30" s="626"/>
    </row>
    <row r="31" spans="1:11">
      <c r="A31" s="57" t="s">
        <v>361</v>
      </c>
      <c r="B31" s="588" t="s">
        <v>563</v>
      </c>
      <c r="C31" s="588"/>
      <c r="D31" s="588"/>
      <c r="E31" s="588"/>
      <c r="F31" s="588"/>
      <c r="G31" s="588"/>
      <c r="H31" s="114"/>
      <c r="K31" s="626"/>
    </row>
    <row r="32" spans="1:11">
      <c r="A32" s="57" t="s">
        <v>362</v>
      </c>
      <c r="B32" s="588" t="s">
        <v>564</v>
      </c>
      <c r="C32" s="588"/>
      <c r="D32" s="588"/>
      <c r="E32" s="588"/>
      <c r="F32" s="588"/>
      <c r="G32" s="588"/>
      <c r="H32" s="114"/>
      <c r="K32" s="626"/>
    </row>
    <row r="33" spans="1:11">
      <c r="B33" s="100" t="s">
        <v>565</v>
      </c>
      <c r="C33" s="100"/>
      <c r="D33" s="100"/>
      <c r="E33" s="100"/>
      <c r="F33" s="100"/>
      <c r="G33" s="100"/>
      <c r="H33" s="114"/>
      <c r="K33" s="626"/>
    </row>
    <row r="34" spans="1:11">
      <c r="A34" s="57" t="s">
        <v>363</v>
      </c>
      <c r="B34" s="588" t="s">
        <v>566</v>
      </c>
      <c r="C34" s="588"/>
      <c r="D34" s="588"/>
      <c r="E34" s="588"/>
      <c r="F34" s="588"/>
      <c r="G34" s="588"/>
      <c r="H34" s="114"/>
      <c r="K34" s="626"/>
    </row>
    <row r="35" spans="1:11">
      <c r="A35" s="57" t="s">
        <v>364</v>
      </c>
      <c r="B35" s="588" t="s">
        <v>567</v>
      </c>
      <c r="C35" s="588"/>
      <c r="D35" s="588"/>
      <c r="E35" s="588"/>
      <c r="F35" s="588"/>
      <c r="G35" s="588"/>
      <c r="H35" s="114"/>
      <c r="K35" s="626"/>
    </row>
    <row r="36" spans="1:11">
      <c r="H36" s="114"/>
      <c r="K36" s="626"/>
    </row>
    <row r="37" spans="1:11">
      <c r="A37" s="589" t="s">
        <v>365</v>
      </c>
      <c r="B37" s="589"/>
      <c r="C37" s="589" t="s">
        <v>568</v>
      </c>
      <c r="D37" s="589"/>
      <c r="E37" s="589"/>
      <c r="F37" s="589"/>
      <c r="G37" s="589"/>
      <c r="H37" s="589"/>
      <c r="K37" s="626"/>
    </row>
    <row r="38" spans="1:11">
      <c r="C38" s="552" t="s">
        <v>366</v>
      </c>
      <c r="D38" s="552"/>
      <c r="H38" s="114"/>
      <c r="K38" s="626"/>
    </row>
  </sheetData>
  <mergeCells count="17">
    <mergeCell ref="B32:G32"/>
    <mergeCell ref="A3:F3"/>
    <mergeCell ref="B5:C5"/>
    <mergeCell ref="B22:E22"/>
    <mergeCell ref="B23:G23"/>
    <mergeCell ref="B24:G24"/>
    <mergeCell ref="B25:H25"/>
    <mergeCell ref="B26:H26"/>
    <mergeCell ref="B27:H27"/>
    <mergeCell ref="B28:G28"/>
    <mergeCell ref="B29:G29"/>
    <mergeCell ref="B31:G31"/>
    <mergeCell ref="B34:G34"/>
    <mergeCell ref="B35:G35"/>
    <mergeCell ref="A37:B37"/>
    <mergeCell ref="C37:H37"/>
    <mergeCell ref="C38:D38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6D1C3-F584-4FD8-8BDC-F01F0AC0640F}">
  <dimension ref="A1:H45"/>
  <sheetViews>
    <sheetView topLeftCell="A12" workbookViewId="0">
      <selection activeCell="A3" sqref="A3:G44"/>
    </sheetView>
  </sheetViews>
  <sheetFormatPr defaultColWidth="9.140625" defaultRowHeight="15"/>
  <cols>
    <col min="1" max="1" width="2.7109375" style="57" customWidth="1"/>
    <col min="2" max="2" width="40.7109375" style="57" customWidth="1"/>
    <col min="3" max="6" width="15.7109375" style="57" customWidth="1"/>
    <col min="7" max="7" width="2.7109375" style="57" customWidth="1"/>
    <col min="8" max="16384" width="9.140625" style="57"/>
  </cols>
  <sheetData>
    <row r="1" spans="1:8">
      <c r="A1" s="56" t="s">
        <v>367</v>
      </c>
    </row>
    <row r="2" spans="1:8">
      <c r="A2" s="627"/>
      <c r="B2" s="626"/>
      <c r="C2" s="626"/>
      <c r="D2" s="626"/>
      <c r="E2" s="626"/>
      <c r="F2" s="626"/>
      <c r="G2" s="626"/>
      <c r="H2" s="626"/>
    </row>
    <row r="3" spans="1:8">
      <c r="A3" s="505" t="s">
        <v>569</v>
      </c>
      <c r="B3" s="505"/>
      <c r="C3" s="505"/>
      <c r="D3" s="505"/>
      <c r="E3" s="505"/>
      <c r="F3" s="505"/>
      <c r="G3" s="505"/>
      <c r="H3" s="626"/>
    </row>
    <row r="4" spans="1:8">
      <c r="A4" s="591" t="s">
        <v>368</v>
      </c>
      <c r="B4" s="591"/>
      <c r="C4" s="591"/>
      <c r="D4" s="591"/>
      <c r="E4" s="591"/>
      <c r="F4" s="591"/>
      <c r="G4" s="591"/>
      <c r="H4" s="626"/>
    </row>
    <row r="5" spans="1:8">
      <c r="A5" s="591" t="s">
        <v>369</v>
      </c>
      <c r="B5" s="591"/>
      <c r="C5" s="591"/>
      <c r="D5" s="591"/>
      <c r="E5" s="591"/>
      <c r="F5" s="591"/>
      <c r="G5" s="591"/>
      <c r="H5" s="626"/>
    </row>
    <row r="6" spans="1:8" ht="15.75" customHeight="1" thickBot="1">
      <c r="A6" s="207"/>
      <c r="B6" s="207"/>
      <c r="C6" s="207"/>
      <c r="D6" s="207"/>
      <c r="E6" s="207"/>
      <c r="F6" s="207"/>
      <c r="G6" s="207"/>
      <c r="H6" s="626"/>
    </row>
    <row r="7" spans="1:8" ht="15.75" thickTop="1">
      <c r="A7" s="414"/>
      <c r="B7" s="592" t="s">
        <v>370</v>
      </c>
      <c r="C7" s="594" t="s">
        <v>371</v>
      </c>
      <c r="D7" s="594"/>
      <c r="E7" s="594" t="s">
        <v>372</v>
      </c>
      <c r="F7" s="594"/>
      <c r="G7" s="415"/>
      <c r="H7" s="626"/>
    </row>
    <row r="8" spans="1:8">
      <c r="A8" s="416"/>
      <c r="B8" s="593"/>
      <c r="C8" s="417" t="s">
        <v>6</v>
      </c>
      <c r="D8" s="417" t="s">
        <v>7</v>
      </c>
      <c r="E8" s="417" t="s">
        <v>6</v>
      </c>
      <c r="F8" s="417" t="s">
        <v>7</v>
      </c>
      <c r="G8" s="249"/>
      <c r="H8" s="626"/>
    </row>
    <row r="9" spans="1:8">
      <c r="A9" s="156">
        <v>1</v>
      </c>
      <c r="B9" s="418" t="s">
        <v>16</v>
      </c>
      <c r="C9" s="402">
        <v>40465</v>
      </c>
      <c r="D9" s="156"/>
      <c r="E9" s="419"/>
      <c r="F9" s="419"/>
      <c r="G9" s="90"/>
      <c r="H9" s="626"/>
    </row>
    <row r="10" spans="1:8">
      <c r="A10" s="156">
        <v>2</v>
      </c>
      <c r="B10" s="418" t="s">
        <v>373</v>
      </c>
      <c r="C10" s="402">
        <v>3669</v>
      </c>
      <c r="D10" s="156"/>
      <c r="E10" s="419"/>
      <c r="F10" s="419"/>
      <c r="G10" s="90"/>
      <c r="H10" s="626"/>
    </row>
    <row r="11" spans="1:8">
      <c r="A11" s="156">
        <v>3</v>
      </c>
      <c r="B11" s="418" t="s">
        <v>374</v>
      </c>
      <c r="C11" s="402">
        <v>3000</v>
      </c>
      <c r="D11" s="156"/>
      <c r="E11" s="420"/>
      <c r="F11" s="680" t="s">
        <v>570</v>
      </c>
      <c r="G11" s="421"/>
      <c r="H11" s="626"/>
    </row>
    <row r="12" spans="1:8">
      <c r="A12" s="156">
        <v>4</v>
      </c>
      <c r="B12" s="418" t="s">
        <v>349</v>
      </c>
      <c r="C12" s="402">
        <v>425</v>
      </c>
      <c r="D12" s="156"/>
      <c r="E12" s="420"/>
      <c r="F12" s="680" t="s">
        <v>571</v>
      </c>
      <c r="G12" s="90"/>
      <c r="H12" s="626"/>
    </row>
    <row r="13" spans="1:8">
      <c r="A13" s="156">
        <v>5</v>
      </c>
      <c r="B13" s="418" t="s">
        <v>321</v>
      </c>
      <c r="C13" s="402">
        <v>18500</v>
      </c>
      <c r="D13" s="156"/>
      <c r="E13" s="436" t="s">
        <v>572</v>
      </c>
      <c r="F13" s="680" t="s">
        <v>573</v>
      </c>
      <c r="G13" s="421"/>
      <c r="H13" s="626"/>
    </row>
    <row r="14" spans="1:8">
      <c r="A14" s="156">
        <v>6</v>
      </c>
      <c r="B14" s="418" t="s">
        <v>375</v>
      </c>
      <c r="C14" s="402">
        <v>30000</v>
      </c>
      <c r="D14" s="156"/>
      <c r="E14" s="436"/>
      <c r="F14" s="680"/>
      <c r="G14" s="90"/>
      <c r="H14" s="626"/>
    </row>
    <row r="15" spans="1:8">
      <c r="A15" s="156">
        <v>7</v>
      </c>
      <c r="B15" s="418" t="s">
        <v>376</v>
      </c>
      <c r="C15" s="402"/>
      <c r="D15" s="402">
        <v>3000</v>
      </c>
      <c r="E15" s="156"/>
      <c r="F15" s="680" t="s">
        <v>377</v>
      </c>
      <c r="G15" s="90"/>
      <c r="H15" s="626"/>
    </row>
    <row r="16" spans="1:8">
      <c r="A16" s="156">
        <v>8</v>
      </c>
      <c r="B16" s="418" t="s">
        <v>378</v>
      </c>
      <c r="C16" s="402">
        <v>7000</v>
      </c>
      <c r="D16" s="402"/>
      <c r="E16" s="156"/>
      <c r="F16" s="680"/>
      <c r="G16" s="202"/>
      <c r="H16" s="626"/>
    </row>
    <row r="17" spans="1:8">
      <c r="A17" s="156">
        <v>9</v>
      </c>
      <c r="B17" s="418" t="s">
        <v>379</v>
      </c>
      <c r="C17" s="402"/>
      <c r="D17" s="402">
        <v>1500</v>
      </c>
      <c r="E17" s="156"/>
      <c r="F17" s="680" t="s">
        <v>574</v>
      </c>
      <c r="G17" s="90"/>
      <c r="H17" s="626"/>
    </row>
    <row r="18" spans="1:8">
      <c r="A18" s="156">
        <v>10</v>
      </c>
      <c r="B18" s="418" t="s">
        <v>380</v>
      </c>
      <c r="C18" s="402"/>
      <c r="D18" s="402">
        <v>22500</v>
      </c>
      <c r="E18" s="156"/>
      <c r="F18" s="680"/>
      <c r="G18" s="90"/>
      <c r="H18" s="626"/>
    </row>
    <row r="19" spans="1:8">
      <c r="A19" s="156">
        <v>11</v>
      </c>
      <c r="B19" s="418" t="s">
        <v>381</v>
      </c>
      <c r="C19" s="402"/>
      <c r="D19" s="402">
        <v>8725</v>
      </c>
      <c r="E19" s="436"/>
      <c r="F19" s="680"/>
      <c r="G19" s="90"/>
      <c r="H19" s="626"/>
    </row>
    <row r="20" spans="1:8">
      <c r="A20" s="156">
        <v>12</v>
      </c>
      <c r="B20" s="418" t="s">
        <v>334</v>
      </c>
      <c r="C20" s="402"/>
      <c r="D20" s="402"/>
      <c r="E20" s="436"/>
      <c r="F20" s="680" t="s">
        <v>382</v>
      </c>
      <c r="G20" s="90"/>
      <c r="H20" s="626"/>
    </row>
    <row r="21" spans="1:8">
      <c r="A21" s="156">
        <v>13</v>
      </c>
      <c r="B21" s="418" t="s">
        <v>292</v>
      </c>
      <c r="C21" s="402"/>
      <c r="D21" s="402"/>
      <c r="E21" s="436"/>
      <c r="F21" s="680" t="s">
        <v>383</v>
      </c>
      <c r="G21" s="202"/>
      <c r="H21" s="626"/>
    </row>
    <row r="22" spans="1:8">
      <c r="A22" s="156">
        <v>14</v>
      </c>
      <c r="B22" s="418" t="s">
        <v>293</v>
      </c>
      <c r="C22" s="402"/>
      <c r="D22" s="402"/>
      <c r="E22" s="436"/>
      <c r="F22" s="680" t="s">
        <v>384</v>
      </c>
      <c r="G22" s="90"/>
      <c r="H22" s="626"/>
    </row>
    <row r="23" spans="1:8">
      <c r="A23" s="156">
        <v>15</v>
      </c>
      <c r="B23" s="418" t="s">
        <v>324</v>
      </c>
      <c r="C23" s="402"/>
      <c r="D23" s="402">
        <v>9500</v>
      </c>
      <c r="E23" s="436" t="s">
        <v>575</v>
      </c>
      <c r="F23" s="680"/>
      <c r="G23" s="90"/>
      <c r="H23" s="626"/>
    </row>
    <row r="24" spans="1:8">
      <c r="A24" s="156">
        <v>16</v>
      </c>
      <c r="B24" s="418" t="s">
        <v>352</v>
      </c>
      <c r="C24" s="402"/>
      <c r="D24" s="402"/>
      <c r="E24" s="156"/>
      <c r="F24" s="680" t="s">
        <v>576</v>
      </c>
      <c r="G24" s="202"/>
      <c r="H24" s="626"/>
    </row>
    <row r="25" spans="1:8">
      <c r="A25" s="156">
        <v>17</v>
      </c>
      <c r="B25" s="418" t="s">
        <v>385</v>
      </c>
      <c r="C25" s="402"/>
      <c r="D25" s="402">
        <v>49200</v>
      </c>
      <c r="E25" s="156"/>
      <c r="F25" s="680"/>
      <c r="G25" s="90"/>
      <c r="H25" s="626"/>
    </row>
    <row r="26" spans="1:8">
      <c r="A26" s="156">
        <v>18</v>
      </c>
      <c r="B26" s="418" t="s">
        <v>386</v>
      </c>
      <c r="C26" s="402">
        <v>22000</v>
      </c>
      <c r="D26" s="402"/>
      <c r="E26" s="156"/>
      <c r="F26" s="680"/>
      <c r="G26" s="202"/>
      <c r="H26" s="626"/>
    </row>
    <row r="27" spans="1:8">
      <c r="A27" s="156">
        <v>19</v>
      </c>
      <c r="B27" s="418" t="s">
        <v>320</v>
      </c>
      <c r="C27" s="402"/>
      <c r="D27" s="402"/>
      <c r="E27" s="436" t="s">
        <v>577</v>
      </c>
      <c r="F27" s="680" t="s">
        <v>578</v>
      </c>
      <c r="G27" s="90"/>
      <c r="H27" s="626"/>
    </row>
    <row r="28" spans="1:8">
      <c r="A28" s="156">
        <v>20</v>
      </c>
      <c r="B28" s="418" t="s">
        <v>47</v>
      </c>
      <c r="C28" s="402"/>
      <c r="D28" s="402">
        <v>167060</v>
      </c>
      <c r="E28" s="156"/>
      <c r="F28" s="153"/>
      <c r="G28" s="202"/>
      <c r="H28" s="626"/>
    </row>
    <row r="29" spans="1:8">
      <c r="A29" s="156">
        <v>21</v>
      </c>
      <c r="B29" s="418" t="s">
        <v>15</v>
      </c>
      <c r="C29" s="402">
        <v>180</v>
      </c>
      <c r="D29" s="402"/>
      <c r="E29" s="156"/>
      <c r="F29" s="153"/>
      <c r="G29" s="90"/>
      <c r="H29" s="626"/>
    </row>
    <row r="30" spans="1:8">
      <c r="A30" s="156">
        <v>22</v>
      </c>
      <c r="B30" s="418" t="s">
        <v>387</v>
      </c>
      <c r="C30" s="402"/>
      <c r="D30" s="402"/>
      <c r="E30" s="436"/>
      <c r="F30" s="680" t="s">
        <v>575</v>
      </c>
      <c r="G30" s="90"/>
      <c r="H30" s="626"/>
    </row>
    <row r="31" spans="1:8">
      <c r="A31" s="156">
        <v>23</v>
      </c>
      <c r="B31" s="418" t="s">
        <v>101</v>
      </c>
      <c r="C31" s="402">
        <v>90500</v>
      </c>
      <c r="D31" s="402"/>
      <c r="E31" s="436"/>
      <c r="F31" s="419"/>
      <c r="G31" s="90"/>
      <c r="H31" s="626"/>
    </row>
    <row r="32" spans="1:8">
      <c r="A32" s="156">
        <v>24</v>
      </c>
      <c r="B32" s="418" t="s">
        <v>388</v>
      </c>
      <c r="C32" s="402"/>
      <c r="D32" s="402">
        <v>890</v>
      </c>
      <c r="E32" s="436"/>
      <c r="F32" s="419"/>
      <c r="G32" s="90"/>
      <c r="H32" s="626"/>
    </row>
    <row r="33" spans="1:8">
      <c r="A33" s="156">
        <v>25</v>
      </c>
      <c r="B33" s="418" t="s">
        <v>102</v>
      </c>
      <c r="C33" s="402">
        <v>275</v>
      </c>
      <c r="D33" s="402"/>
      <c r="E33" s="436"/>
      <c r="F33" s="420"/>
      <c r="G33" s="90"/>
      <c r="H33" s="626"/>
    </row>
    <row r="34" spans="1:8">
      <c r="A34" s="156">
        <v>26</v>
      </c>
      <c r="B34" s="418" t="s">
        <v>345</v>
      </c>
      <c r="C34" s="402">
        <v>26400</v>
      </c>
      <c r="D34" s="402"/>
      <c r="E34" s="436"/>
      <c r="F34" s="419"/>
      <c r="G34" s="421"/>
      <c r="H34" s="626"/>
    </row>
    <row r="35" spans="1:8">
      <c r="A35" s="156">
        <v>27</v>
      </c>
      <c r="B35" s="418" t="s">
        <v>333</v>
      </c>
      <c r="C35" s="402">
        <v>18000</v>
      </c>
      <c r="D35" s="422"/>
      <c r="E35" s="436" t="s">
        <v>382</v>
      </c>
      <c r="F35" s="419"/>
      <c r="G35" s="90"/>
      <c r="H35" s="626"/>
    </row>
    <row r="36" spans="1:8">
      <c r="A36" s="156">
        <v>28</v>
      </c>
      <c r="B36" s="418" t="s">
        <v>291</v>
      </c>
      <c r="C36" s="402">
        <v>1811</v>
      </c>
      <c r="D36" s="422"/>
      <c r="E36" s="436" t="s">
        <v>389</v>
      </c>
      <c r="F36" s="420"/>
      <c r="G36" s="202"/>
      <c r="H36" s="626"/>
    </row>
    <row r="37" spans="1:8">
      <c r="A37" s="156">
        <v>29</v>
      </c>
      <c r="B37" s="418" t="s">
        <v>390</v>
      </c>
      <c r="C37" s="402"/>
      <c r="D37" s="422"/>
      <c r="E37" s="436" t="s">
        <v>377</v>
      </c>
      <c r="F37" s="419"/>
      <c r="G37" s="90"/>
      <c r="H37" s="626"/>
    </row>
    <row r="38" spans="1:8">
      <c r="A38" s="156">
        <v>30</v>
      </c>
      <c r="B38" s="418" t="s">
        <v>391</v>
      </c>
      <c r="C38" s="423"/>
      <c r="D38" s="424"/>
      <c r="E38" s="681" t="s">
        <v>574</v>
      </c>
      <c r="F38" s="425"/>
      <c r="G38" s="202"/>
      <c r="H38" s="626"/>
    </row>
    <row r="39" spans="1:8">
      <c r="A39" s="156">
        <v>31</v>
      </c>
      <c r="B39" s="418" t="s">
        <v>392</v>
      </c>
      <c r="C39" s="402"/>
      <c r="D39" s="422"/>
      <c r="E39" s="436" t="s">
        <v>570</v>
      </c>
      <c r="F39" s="419"/>
      <c r="G39" s="90"/>
      <c r="H39" s="626"/>
    </row>
    <row r="40" spans="1:8">
      <c r="A40" s="156">
        <v>32</v>
      </c>
      <c r="B40" s="418" t="s">
        <v>348</v>
      </c>
      <c r="C40" s="402"/>
      <c r="D40" s="422"/>
      <c r="E40" s="436" t="s">
        <v>571</v>
      </c>
      <c r="F40" s="419"/>
      <c r="G40" s="202"/>
      <c r="H40" s="626"/>
    </row>
    <row r="41" spans="1:8" ht="15.75" thickBot="1">
      <c r="A41" s="156">
        <v>33</v>
      </c>
      <c r="B41" s="418" t="s">
        <v>351</v>
      </c>
      <c r="C41" s="426">
        <v>150</v>
      </c>
      <c r="D41" s="427"/>
      <c r="E41" s="682" t="s">
        <v>579</v>
      </c>
      <c r="F41" s="428"/>
      <c r="G41" s="202"/>
      <c r="H41" s="626"/>
    </row>
    <row r="42" spans="1:8" ht="15.75" thickBot="1">
      <c r="A42" s="156">
        <v>34</v>
      </c>
      <c r="B42" s="156"/>
      <c r="C42" s="429">
        <f>SUM(C9:C41)</f>
        <v>262375</v>
      </c>
      <c r="D42" s="429">
        <f>SUM(D9:D41)</f>
        <v>262375</v>
      </c>
      <c r="E42" s="430">
        <v>54878.55</v>
      </c>
      <c r="F42" s="430">
        <v>54878.55</v>
      </c>
      <c r="G42" s="202"/>
      <c r="H42" s="626"/>
    </row>
    <row r="43" spans="1:8" ht="15.75" thickTop="1">
      <c r="A43" s="156">
        <v>35</v>
      </c>
      <c r="B43" s="156" t="s">
        <v>393</v>
      </c>
      <c r="C43" s="431"/>
      <c r="D43" s="431"/>
      <c r="E43" s="431"/>
      <c r="F43" s="431"/>
      <c r="G43" s="421"/>
      <c r="H43" s="679"/>
    </row>
    <row r="44" spans="1:8">
      <c r="A44" s="230">
        <v>36</v>
      </c>
      <c r="B44" s="230"/>
      <c r="C44" s="156"/>
      <c r="D44" s="156"/>
      <c r="E44" s="156"/>
      <c r="F44" s="156"/>
      <c r="G44" s="90"/>
      <c r="H44" s="626"/>
    </row>
    <row r="45" spans="1:8">
      <c r="A45" s="626"/>
      <c r="B45" s="626"/>
      <c r="C45" s="626"/>
      <c r="D45" s="626"/>
      <c r="E45" s="626"/>
      <c r="F45" s="626"/>
      <c r="G45" s="626"/>
      <c r="H45" s="626"/>
    </row>
  </sheetData>
  <mergeCells count="6">
    <mergeCell ref="A3:G3"/>
    <mergeCell ref="A4:G4"/>
    <mergeCell ref="A5:G5"/>
    <mergeCell ref="B7:B8"/>
    <mergeCell ref="C7:D7"/>
    <mergeCell ref="E7:F7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1ACB0-CBE6-48AD-9321-2144BAF03E13}">
  <dimension ref="A1:AU47"/>
  <sheetViews>
    <sheetView topLeftCell="A15" workbookViewId="0">
      <selection activeCell="A2" sqref="A2:I47"/>
    </sheetView>
  </sheetViews>
  <sheetFormatPr defaultColWidth="9.140625" defaultRowHeight="15"/>
  <cols>
    <col min="1" max="1" width="3.7109375" style="57" customWidth="1"/>
    <col min="2" max="7" width="15.7109375" style="57" customWidth="1"/>
    <col min="8" max="8" width="2.42578125" style="57" customWidth="1"/>
    <col min="9" max="10" width="9.140625" style="57"/>
    <col min="11" max="11" width="11.42578125" style="247" bestFit="1" customWidth="1"/>
    <col min="12" max="16384" width="9.140625" style="57"/>
  </cols>
  <sheetData>
    <row r="1" spans="1:8">
      <c r="A1" s="56" t="s">
        <v>394</v>
      </c>
      <c r="F1" s="142"/>
    </row>
    <row r="2" spans="1:8">
      <c r="A2" s="60"/>
    </row>
    <row r="3" spans="1:8">
      <c r="A3" s="73"/>
      <c r="B3" s="73"/>
      <c r="C3" s="73"/>
      <c r="D3" s="73"/>
      <c r="E3" s="73"/>
      <c r="F3" s="73"/>
      <c r="G3" s="73"/>
      <c r="H3" s="73"/>
    </row>
    <row r="4" spans="1:8">
      <c r="A4" s="73"/>
      <c r="B4" s="73"/>
      <c r="C4" s="73"/>
      <c r="D4" s="73"/>
      <c r="E4" s="73"/>
      <c r="F4" s="73"/>
      <c r="G4" s="73"/>
      <c r="H4" s="73"/>
    </row>
    <row r="5" spans="1:8" ht="15.75" thickBot="1">
      <c r="A5" s="207"/>
      <c r="B5" s="207"/>
      <c r="C5" s="207"/>
      <c r="D5" s="207"/>
      <c r="E5" s="207"/>
      <c r="F5" s="207"/>
      <c r="G5" s="207"/>
      <c r="H5" s="207"/>
    </row>
    <row r="6" spans="1:8" ht="15.75" thickTop="1">
      <c r="A6" s="178"/>
      <c r="B6" s="530" t="s">
        <v>395</v>
      </c>
      <c r="C6" s="530"/>
      <c r="D6" s="594" t="s">
        <v>396</v>
      </c>
      <c r="E6" s="594"/>
      <c r="F6" s="594" t="s">
        <v>397</v>
      </c>
      <c r="G6" s="594"/>
      <c r="H6" s="432"/>
    </row>
    <row r="7" spans="1:8">
      <c r="A7" s="433"/>
      <c r="B7" s="433" t="s">
        <v>6</v>
      </c>
      <c r="C7" s="433" t="s">
        <v>7</v>
      </c>
      <c r="D7" s="433" t="s">
        <v>6</v>
      </c>
      <c r="E7" s="433" t="s">
        <v>7</v>
      </c>
      <c r="F7" s="433" t="s">
        <v>6</v>
      </c>
      <c r="G7" s="433" t="s">
        <v>7</v>
      </c>
      <c r="H7" s="434"/>
    </row>
    <row r="8" spans="1:8">
      <c r="A8" s="156"/>
      <c r="B8" s="402">
        <f>'[4]P12.6B'!C9</f>
        <v>40465</v>
      </c>
      <c r="C8" s="156"/>
      <c r="D8" s="156"/>
      <c r="E8" s="156"/>
      <c r="F8" s="402">
        <f>B8</f>
        <v>40465</v>
      </c>
      <c r="G8" s="156"/>
      <c r="H8" s="435"/>
    </row>
    <row r="9" spans="1:8">
      <c r="A9" s="156"/>
      <c r="B9" s="402">
        <f>'[4]P12.6B'!C10</f>
        <v>3669</v>
      </c>
      <c r="C9" s="156"/>
      <c r="D9" s="156"/>
      <c r="E9" s="156"/>
      <c r="F9" s="402">
        <f t="shared" ref="F9:F13" si="0">B9</f>
        <v>3669</v>
      </c>
      <c r="G9" s="156"/>
      <c r="H9" s="435"/>
    </row>
    <row r="10" spans="1:8">
      <c r="A10" s="431"/>
      <c r="B10" s="402">
        <f>'[4]P12.6B'!C11-1000</f>
        <v>2000</v>
      </c>
      <c r="C10" s="156"/>
      <c r="D10" s="156"/>
      <c r="E10" s="156"/>
      <c r="F10" s="402">
        <f t="shared" si="0"/>
        <v>2000</v>
      </c>
      <c r="G10" s="156"/>
      <c r="H10" s="435"/>
    </row>
    <row r="11" spans="1:8">
      <c r="A11" s="156"/>
      <c r="B11" s="402">
        <f>'[4]P12.6B'!C12-250</f>
        <v>175</v>
      </c>
      <c r="C11" s="156"/>
      <c r="D11" s="156"/>
      <c r="E11" s="156"/>
      <c r="F11" s="402">
        <f t="shared" si="0"/>
        <v>175</v>
      </c>
      <c r="G11" s="156"/>
      <c r="H11" s="435"/>
    </row>
    <row r="12" spans="1:8">
      <c r="A12" s="431"/>
      <c r="B12" s="402">
        <v>20900</v>
      </c>
      <c r="C12" s="156"/>
      <c r="D12" s="156"/>
      <c r="E12" s="156"/>
      <c r="F12" s="402">
        <f t="shared" si="0"/>
        <v>20900</v>
      </c>
      <c r="G12" s="156"/>
      <c r="H12" s="435"/>
    </row>
    <row r="13" spans="1:8">
      <c r="A13" s="156"/>
      <c r="B13" s="402">
        <f>'[4]P12.6B'!C14</f>
        <v>30000</v>
      </c>
      <c r="C13" s="156"/>
      <c r="D13" s="156"/>
      <c r="E13" s="156"/>
      <c r="F13" s="402">
        <f t="shared" si="0"/>
        <v>30000</v>
      </c>
      <c r="G13" s="156"/>
      <c r="H13" s="435"/>
    </row>
    <row r="14" spans="1:8">
      <c r="A14" s="156"/>
      <c r="B14" s="402"/>
      <c r="C14" s="402">
        <f>'[4]P12.6B'!D15+4500</f>
        <v>7500</v>
      </c>
      <c r="D14" s="156"/>
      <c r="E14" s="156"/>
      <c r="F14" s="402"/>
      <c r="G14" s="402">
        <f>C14</f>
        <v>7500</v>
      </c>
      <c r="H14" s="435"/>
    </row>
    <row r="15" spans="1:8">
      <c r="A15" s="170"/>
      <c r="B15" s="402">
        <f>'[4]P12.6B'!C16</f>
        <v>7000</v>
      </c>
      <c r="C15" s="402"/>
      <c r="D15" s="156"/>
      <c r="E15" s="156"/>
      <c r="F15" s="402">
        <f>B15</f>
        <v>7000</v>
      </c>
      <c r="G15" s="402"/>
      <c r="H15" s="435"/>
    </row>
    <row r="16" spans="1:8">
      <c r="A16" s="156"/>
      <c r="B16" s="402"/>
      <c r="C16" s="402">
        <f>'[4]P12.6B'!D17+1400</f>
        <v>2900</v>
      </c>
      <c r="D16" s="156"/>
      <c r="E16" s="156"/>
      <c r="F16" s="402"/>
      <c r="G16" s="402">
        <f t="shared" ref="G16:G24" si="1">C16</f>
        <v>2900</v>
      </c>
      <c r="H16" s="435"/>
    </row>
    <row r="17" spans="1:8">
      <c r="A17" s="156"/>
      <c r="B17" s="402"/>
      <c r="C17" s="402">
        <f>'[4]P12.6B'!D18</f>
        <v>22500</v>
      </c>
      <c r="D17" s="156"/>
      <c r="E17" s="156"/>
      <c r="F17" s="402"/>
      <c r="G17" s="402">
        <f t="shared" si="1"/>
        <v>22500</v>
      </c>
      <c r="H17" s="435"/>
    </row>
    <row r="18" spans="1:8">
      <c r="A18" s="156"/>
      <c r="B18" s="402"/>
      <c r="C18" s="402">
        <f>'[4]P12.6B'!D19</f>
        <v>8725</v>
      </c>
      <c r="D18" s="156"/>
      <c r="E18" s="156"/>
      <c r="F18" s="402"/>
      <c r="G18" s="402">
        <f t="shared" si="1"/>
        <v>8725</v>
      </c>
      <c r="H18" s="435"/>
    </row>
    <row r="19" spans="1:8">
      <c r="A19" s="156"/>
      <c r="B19" s="422"/>
      <c r="C19" s="402">
        <v>700</v>
      </c>
      <c r="D19" s="436"/>
      <c r="E19" s="156"/>
      <c r="F19" s="422"/>
      <c r="G19" s="402">
        <f t="shared" si="1"/>
        <v>700</v>
      </c>
      <c r="H19" s="435"/>
    </row>
    <row r="20" spans="1:8">
      <c r="A20" s="156"/>
      <c r="B20" s="422"/>
      <c r="C20" s="402">
        <v>43.4</v>
      </c>
      <c r="D20" s="436"/>
      <c r="E20" s="156"/>
      <c r="F20" s="422"/>
      <c r="G20" s="402">
        <f t="shared" si="1"/>
        <v>43.4</v>
      </c>
      <c r="H20" s="435"/>
    </row>
    <row r="21" spans="1:8">
      <c r="A21" s="156"/>
      <c r="B21" s="422"/>
      <c r="C21" s="402">
        <v>10.15</v>
      </c>
      <c r="D21" s="436"/>
      <c r="E21" s="156"/>
      <c r="F21" s="422"/>
      <c r="G21" s="402">
        <f t="shared" si="1"/>
        <v>10.15</v>
      </c>
      <c r="H21" s="435"/>
    </row>
    <row r="22" spans="1:8">
      <c r="A22" s="170"/>
      <c r="B22" s="402"/>
      <c r="C22" s="402">
        <f>'[4]P12.6B'!D23-7125</f>
        <v>2375</v>
      </c>
      <c r="D22" s="156"/>
      <c r="E22" s="156"/>
      <c r="F22" s="402"/>
      <c r="G22" s="402">
        <f t="shared" si="1"/>
        <v>2375</v>
      </c>
      <c r="H22" s="435"/>
    </row>
    <row r="23" spans="1:8">
      <c r="A23" s="156"/>
      <c r="B23" s="402"/>
      <c r="C23" s="402">
        <v>450</v>
      </c>
      <c r="D23" s="156"/>
      <c r="E23" s="156"/>
      <c r="F23" s="402"/>
      <c r="G23" s="402">
        <f t="shared" si="1"/>
        <v>450</v>
      </c>
      <c r="H23" s="435"/>
    </row>
    <row r="24" spans="1:8">
      <c r="A24" s="156"/>
      <c r="B24" s="402"/>
      <c r="C24" s="402">
        <f>'[4]P12.6B'!D25</f>
        <v>49200</v>
      </c>
      <c r="D24" s="156"/>
      <c r="E24" s="156"/>
      <c r="F24" s="402"/>
      <c r="G24" s="402">
        <f t="shared" si="1"/>
        <v>49200</v>
      </c>
      <c r="H24" s="435"/>
    </row>
    <row r="25" spans="1:8">
      <c r="A25" s="156"/>
      <c r="B25" s="402">
        <f>'[4]P12.6B'!C26</f>
        <v>22000</v>
      </c>
      <c r="C25" s="402"/>
      <c r="D25" s="156"/>
      <c r="E25" s="156"/>
      <c r="F25" s="402">
        <f>B25</f>
        <v>22000</v>
      </c>
      <c r="G25" s="402"/>
      <c r="H25" s="435"/>
    </row>
    <row r="26" spans="1:8">
      <c r="A26" s="156"/>
      <c r="B26" s="402">
        <v>18500</v>
      </c>
      <c r="C26" s="402">
        <v>20900</v>
      </c>
      <c r="D26" s="402">
        <f>B26</f>
        <v>18500</v>
      </c>
      <c r="E26" s="402">
        <f>C26</f>
        <v>20900</v>
      </c>
      <c r="F26" s="402"/>
      <c r="G26" s="402"/>
      <c r="H26" s="435"/>
    </row>
    <row r="27" spans="1:8">
      <c r="A27" s="431"/>
      <c r="B27" s="402"/>
      <c r="C27" s="402">
        <f>'[4]P12.6B'!D28</f>
        <v>167060</v>
      </c>
      <c r="D27" s="402"/>
      <c r="E27" s="402">
        <f>C27</f>
        <v>167060</v>
      </c>
      <c r="F27" s="402"/>
      <c r="G27" s="402"/>
      <c r="H27" s="435"/>
    </row>
    <row r="28" spans="1:8">
      <c r="A28" s="156"/>
      <c r="B28" s="402">
        <f>'[4]P12.6B'!C29</f>
        <v>180</v>
      </c>
      <c r="C28" s="402"/>
      <c r="D28" s="402">
        <v>180</v>
      </c>
      <c r="E28" s="402"/>
      <c r="F28" s="402"/>
      <c r="G28" s="402"/>
      <c r="H28" s="435"/>
    </row>
    <row r="29" spans="1:8">
      <c r="A29" s="156"/>
      <c r="B29" s="402"/>
      <c r="C29" s="402">
        <v>7125</v>
      </c>
      <c r="D29" s="402"/>
      <c r="E29" s="402">
        <f>C29</f>
        <v>7125</v>
      </c>
      <c r="F29" s="402"/>
      <c r="G29" s="402"/>
      <c r="H29" s="435"/>
    </row>
    <row r="30" spans="1:8">
      <c r="A30" s="156"/>
      <c r="B30" s="402">
        <f>'[4]P12.6B'!C31</f>
        <v>90500</v>
      </c>
      <c r="C30" s="402"/>
      <c r="D30" s="402">
        <f>B30</f>
        <v>90500</v>
      </c>
      <c r="E30" s="402"/>
      <c r="F30" s="402"/>
      <c r="G30" s="402"/>
      <c r="H30" s="435"/>
    </row>
    <row r="31" spans="1:8">
      <c r="A31" s="156"/>
      <c r="B31" s="402"/>
      <c r="C31" s="402">
        <f>'[4]P12.6B'!D32</f>
        <v>890</v>
      </c>
      <c r="D31" s="402"/>
      <c r="E31" s="402">
        <f>C31</f>
        <v>890</v>
      </c>
      <c r="F31" s="402"/>
      <c r="G31" s="402"/>
      <c r="H31" s="435"/>
    </row>
    <row r="32" spans="1:8">
      <c r="A32" s="156"/>
      <c r="B32" s="402">
        <f>'[4]P12.6B'!C33</f>
        <v>275</v>
      </c>
      <c r="C32" s="402"/>
      <c r="D32" s="402">
        <v>275</v>
      </c>
      <c r="E32" s="402"/>
      <c r="F32" s="402"/>
      <c r="G32" s="402"/>
      <c r="H32" s="435"/>
    </row>
    <row r="33" spans="1:47">
      <c r="A33" s="230"/>
      <c r="B33" s="402">
        <f>'[4]P12.6B'!C34</f>
        <v>26400</v>
      </c>
      <c r="C33" s="402"/>
      <c r="D33" s="402">
        <v>26400</v>
      </c>
      <c r="E33" s="402"/>
      <c r="F33" s="402"/>
      <c r="G33" s="402"/>
      <c r="H33" s="435"/>
    </row>
    <row r="34" spans="1:47">
      <c r="A34" s="156"/>
      <c r="B34" s="402">
        <f>'[4]P12.6B'!C35+700</f>
        <v>18700</v>
      </c>
      <c r="C34" s="402"/>
      <c r="D34" s="402">
        <f>B34</f>
        <v>18700</v>
      </c>
      <c r="E34" s="402"/>
      <c r="F34" s="402"/>
      <c r="G34" s="402"/>
      <c r="H34" s="435"/>
    </row>
    <row r="35" spans="1:47">
      <c r="A35" s="156"/>
      <c r="B35" s="402">
        <f>'[4]P12.6B'!C36+53.55</f>
        <v>1864.55</v>
      </c>
      <c r="C35" s="402"/>
      <c r="D35" s="402">
        <f t="shared" ref="D35:D40" si="2">B35</f>
        <v>1864.55</v>
      </c>
      <c r="E35" s="402"/>
      <c r="F35" s="402"/>
      <c r="G35" s="402"/>
      <c r="H35" s="435"/>
    </row>
    <row r="36" spans="1:47">
      <c r="A36" s="156"/>
      <c r="B36" s="402">
        <v>4500</v>
      </c>
      <c r="C36" s="402"/>
      <c r="D36" s="402">
        <f t="shared" si="2"/>
        <v>4500</v>
      </c>
      <c r="E36" s="402"/>
      <c r="F36" s="402"/>
      <c r="G36" s="402"/>
      <c r="H36" s="435"/>
    </row>
    <row r="37" spans="1:47">
      <c r="A37" s="156"/>
      <c r="B37" s="402">
        <v>1400</v>
      </c>
      <c r="C37" s="402"/>
      <c r="D37" s="402">
        <f t="shared" si="2"/>
        <v>1400</v>
      </c>
      <c r="E37" s="402"/>
      <c r="F37" s="402"/>
      <c r="G37" s="402"/>
      <c r="H37" s="435"/>
    </row>
    <row r="38" spans="1:47">
      <c r="A38" s="156"/>
      <c r="B38" s="402">
        <v>1000</v>
      </c>
      <c r="C38" s="402"/>
      <c r="D38" s="402">
        <f t="shared" si="2"/>
        <v>1000</v>
      </c>
      <c r="E38" s="402"/>
      <c r="F38" s="402"/>
      <c r="G38" s="402"/>
      <c r="H38" s="435"/>
    </row>
    <row r="39" spans="1:47">
      <c r="A39" s="431"/>
      <c r="B39" s="402">
        <v>250</v>
      </c>
      <c r="C39" s="402"/>
      <c r="D39" s="402">
        <f t="shared" si="2"/>
        <v>250</v>
      </c>
      <c r="E39" s="402"/>
      <c r="F39" s="402"/>
      <c r="G39" s="402"/>
      <c r="H39" s="435"/>
    </row>
    <row r="40" spans="1:47" ht="15.75" thickBot="1">
      <c r="A40" s="230"/>
      <c r="B40" s="426">
        <f>'[4]P12.6B'!C41+450</f>
        <v>600</v>
      </c>
      <c r="C40" s="426"/>
      <c r="D40" s="426">
        <f t="shared" si="2"/>
        <v>600</v>
      </c>
      <c r="E40" s="426"/>
      <c r="F40" s="426"/>
      <c r="G40" s="426"/>
      <c r="H40" s="435"/>
    </row>
    <row r="41" spans="1:47" ht="15.75" thickBot="1">
      <c r="A41" s="156"/>
      <c r="B41" s="437">
        <f>SUM(B8:B40)</f>
        <v>290378.55</v>
      </c>
      <c r="C41" s="437">
        <f>SUM(C8:C40)</f>
        <v>290378.55</v>
      </c>
      <c r="D41" s="437">
        <f t="shared" ref="D41:G41" si="3">SUM(D8:D40)</f>
        <v>164169.54999999999</v>
      </c>
      <c r="E41" s="437">
        <f t="shared" si="3"/>
        <v>195975</v>
      </c>
      <c r="F41" s="437">
        <f t="shared" si="3"/>
        <v>126209</v>
      </c>
      <c r="G41" s="437">
        <f t="shared" si="3"/>
        <v>94403.55</v>
      </c>
      <c r="H41" s="435"/>
    </row>
    <row r="42" spans="1:47" ht="16.5" thickTop="1" thickBot="1">
      <c r="A42" s="230"/>
      <c r="B42" s="431"/>
      <c r="C42" s="230"/>
      <c r="D42" s="426">
        <f>E41-D41</f>
        <v>31805.450000000012</v>
      </c>
      <c r="E42" s="426"/>
      <c r="F42" s="426"/>
      <c r="G42" s="426">
        <f>D42</f>
        <v>31805.450000000012</v>
      </c>
      <c r="H42" s="438"/>
    </row>
    <row r="43" spans="1:47" ht="15.75" thickBot="1">
      <c r="A43" s="156"/>
      <c r="B43" s="156"/>
      <c r="C43" s="156"/>
      <c r="D43" s="437">
        <f>D41+D42</f>
        <v>195975</v>
      </c>
      <c r="E43" s="437">
        <f>E41+E42</f>
        <v>195975</v>
      </c>
      <c r="F43" s="437">
        <f>F41+F42</f>
        <v>126209</v>
      </c>
      <c r="G43" s="437">
        <f>G41+G42</f>
        <v>126209.00000000001</v>
      </c>
      <c r="H43" s="438"/>
    </row>
    <row r="44" spans="1:47" ht="15.75" thickTop="1">
      <c r="A44" s="230"/>
      <c r="B44" s="230"/>
      <c r="C44" s="230"/>
      <c r="D44" s="431"/>
      <c r="E44" s="431"/>
      <c r="F44" s="431"/>
      <c r="G44" s="431"/>
      <c r="H44" s="259"/>
    </row>
    <row r="45" spans="1:47">
      <c r="H45" s="256"/>
    </row>
    <row r="46" spans="1:47">
      <c r="B46" s="57" t="s">
        <v>398</v>
      </c>
      <c r="C46" s="57" t="s">
        <v>399</v>
      </c>
      <c r="J46" s="589"/>
      <c r="K46" s="589"/>
      <c r="L46" s="589"/>
      <c r="M46" s="589"/>
      <c r="N46" s="413"/>
      <c r="O46" s="413"/>
      <c r="P46" s="413"/>
      <c r="Q46" s="413"/>
      <c r="R46" s="413"/>
      <c r="S46" s="413"/>
      <c r="T46" s="413"/>
      <c r="U46" s="413"/>
      <c r="V46" s="413"/>
      <c r="W46" s="413"/>
      <c r="X46" s="413"/>
      <c r="Y46" s="413"/>
      <c r="Z46" s="413"/>
      <c r="AA46" s="413"/>
      <c r="AB46" s="413"/>
      <c r="AC46" s="413"/>
      <c r="AD46" s="413"/>
      <c r="AE46" s="413"/>
      <c r="AF46" s="413"/>
      <c r="AG46" s="413"/>
      <c r="AH46" s="413"/>
      <c r="AI46" s="413"/>
      <c r="AJ46" s="413"/>
      <c r="AK46" s="413"/>
      <c r="AL46" s="413"/>
      <c r="AM46" s="413"/>
      <c r="AN46" s="413"/>
      <c r="AO46" s="413"/>
      <c r="AP46" s="413"/>
      <c r="AQ46" s="413"/>
      <c r="AR46" s="413"/>
      <c r="AS46" s="413"/>
      <c r="AT46" s="413"/>
      <c r="AU46" s="413"/>
    </row>
    <row r="47" spans="1:47">
      <c r="C47" s="439" t="s">
        <v>400</v>
      </c>
      <c r="K47" s="57"/>
      <c r="N47" s="100"/>
      <c r="O47" s="100"/>
      <c r="P47" s="100"/>
      <c r="Q47" s="100"/>
    </row>
  </sheetData>
  <mergeCells count="4">
    <mergeCell ref="B6:C6"/>
    <mergeCell ref="D6:E6"/>
    <mergeCell ref="F6:G6"/>
    <mergeCell ref="J46:M46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1D9D3-7FCB-4EBA-8B8B-85B6972B44B7}">
  <dimension ref="A1:M37"/>
  <sheetViews>
    <sheetView topLeftCell="A8" workbookViewId="0">
      <selection activeCell="U15" sqref="U15"/>
    </sheetView>
  </sheetViews>
  <sheetFormatPr defaultColWidth="9.140625" defaultRowHeight="12.75"/>
  <cols>
    <col min="1" max="1" width="2.28515625" style="449" customWidth="1"/>
    <col min="2" max="2" width="0.42578125" style="449" customWidth="1"/>
    <col min="3" max="3" width="3.5703125" style="449" customWidth="1"/>
    <col min="4" max="4" width="4.42578125" style="449" customWidth="1"/>
    <col min="5" max="6" width="3.42578125" style="449" customWidth="1"/>
    <col min="7" max="7" width="22.42578125" style="449" customWidth="1"/>
    <col min="8" max="8" width="11" style="449" customWidth="1"/>
    <col min="9" max="12" width="12.7109375" style="449" customWidth="1"/>
    <col min="13" max="13" width="2.28515625" style="449" customWidth="1"/>
    <col min="14" max="16384" width="9.140625" style="449"/>
  </cols>
  <sheetData>
    <row r="1" spans="1:13" s="441" customFormat="1" ht="15">
      <c r="A1" s="440" t="s">
        <v>401</v>
      </c>
      <c r="B1" s="440"/>
      <c r="C1" s="440"/>
      <c r="D1" s="440"/>
      <c r="E1" s="440"/>
      <c r="F1" s="440"/>
      <c r="G1" s="440"/>
    </row>
    <row r="2" spans="1:13" s="441" customFormat="1" ht="15">
      <c r="A2" s="595" t="s">
        <v>402</v>
      </c>
      <c r="B2" s="595"/>
      <c r="C2" s="595"/>
      <c r="D2" s="595"/>
      <c r="E2" s="595"/>
      <c r="F2" s="595"/>
      <c r="G2" s="595"/>
      <c r="H2" s="595"/>
      <c r="I2" s="595"/>
      <c r="J2" s="595"/>
      <c r="K2" s="595"/>
      <c r="L2" s="595"/>
      <c r="M2" s="595"/>
    </row>
    <row r="3" spans="1:13" s="441" customFormat="1" ht="15">
      <c r="A3" s="596" t="s">
        <v>403</v>
      </c>
      <c r="B3" s="596"/>
      <c r="C3" s="596"/>
      <c r="D3" s="596"/>
      <c r="E3" s="596"/>
      <c r="F3" s="596"/>
      <c r="G3" s="596"/>
      <c r="H3" s="596"/>
      <c r="I3" s="596"/>
      <c r="J3" s="596"/>
      <c r="K3" s="596"/>
      <c r="L3" s="596"/>
      <c r="M3" s="596"/>
    </row>
    <row r="4" spans="1:13" s="441" customFormat="1" ht="15">
      <c r="A4" s="596" t="s">
        <v>369</v>
      </c>
      <c r="B4" s="596"/>
      <c r="C4" s="596"/>
      <c r="D4" s="596"/>
      <c r="E4" s="596"/>
      <c r="F4" s="596"/>
      <c r="G4" s="596"/>
      <c r="H4" s="596"/>
      <c r="I4" s="596"/>
      <c r="J4" s="596"/>
      <c r="K4" s="596"/>
      <c r="L4" s="596"/>
      <c r="M4" s="596"/>
    </row>
    <row r="5" spans="1:13" s="441" customFormat="1" ht="15">
      <c r="A5" s="443"/>
      <c r="B5" s="443"/>
      <c r="C5" s="442"/>
      <c r="D5" s="442"/>
      <c r="E5" s="442"/>
      <c r="F5" s="442"/>
      <c r="G5" s="442"/>
      <c r="H5" s="442"/>
      <c r="I5" s="442"/>
      <c r="J5" s="442"/>
      <c r="K5" s="442"/>
      <c r="L5" s="442"/>
      <c r="M5" s="443"/>
    </row>
    <row r="6" spans="1:13" s="441" customFormat="1" ht="15">
      <c r="A6" s="443"/>
      <c r="B6" s="443"/>
      <c r="C6" s="443"/>
      <c r="D6" s="443"/>
      <c r="E6" s="443"/>
      <c r="F6" s="443"/>
      <c r="G6" s="443"/>
      <c r="H6" s="443"/>
      <c r="I6" s="443"/>
      <c r="J6" s="443"/>
      <c r="K6" s="443"/>
      <c r="L6" s="443"/>
      <c r="M6" s="443"/>
    </row>
    <row r="7" spans="1:13" s="441" customFormat="1" ht="15">
      <c r="A7" s="444"/>
      <c r="B7" s="443"/>
      <c r="C7" s="445" t="s">
        <v>404</v>
      </c>
      <c r="D7" s="443"/>
      <c r="E7" s="443"/>
      <c r="F7" s="443"/>
      <c r="G7" s="443"/>
      <c r="H7" s="443"/>
      <c r="I7" s="446"/>
      <c r="J7" s="446"/>
      <c r="K7" s="446"/>
      <c r="L7" s="446"/>
      <c r="M7" s="443"/>
    </row>
    <row r="8" spans="1:13" s="441" customFormat="1" ht="15">
      <c r="A8" s="444"/>
      <c r="B8" s="443"/>
      <c r="C8" s="445"/>
      <c r="D8" s="443" t="s">
        <v>47</v>
      </c>
      <c r="E8" s="443"/>
      <c r="F8" s="443"/>
      <c r="G8" s="443"/>
      <c r="H8" s="443"/>
      <c r="I8" s="402"/>
      <c r="J8" s="402"/>
      <c r="K8" s="402"/>
      <c r="L8" s="447">
        <v>429800</v>
      </c>
      <c r="M8" s="443"/>
    </row>
    <row r="9" spans="1:13" s="441" customFormat="1" ht="15.75" thickBot="1">
      <c r="A9" s="444"/>
      <c r="B9" s="443"/>
      <c r="C9" s="445"/>
      <c r="D9" s="443" t="s">
        <v>405</v>
      </c>
      <c r="E9" s="443"/>
      <c r="F9" s="443"/>
      <c r="G9" s="443"/>
      <c r="H9" s="443"/>
      <c r="I9" s="402"/>
      <c r="J9" s="402"/>
      <c r="K9" s="422"/>
      <c r="L9" s="427">
        <v>3150</v>
      </c>
      <c r="M9" s="443"/>
    </row>
    <row r="10" spans="1:13" s="441" customFormat="1" ht="15">
      <c r="A10" s="444"/>
      <c r="B10" s="443"/>
      <c r="C10" s="445"/>
      <c r="D10" s="443" t="s">
        <v>406</v>
      </c>
      <c r="E10" s="443"/>
      <c r="F10" s="443"/>
      <c r="G10" s="443"/>
      <c r="H10" s="443"/>
      <c r="I10" s="402"/>
      <c r="J10" s="402"/>
      <c r="K10" s="422"/>
      <c r="L10" s="424">
        <v>426650</v>
      </c>
      <c r="M10" s="443"/>
    </row>
    <row r="11" spans="1:13" s="441" customFormat="1" ht="15">
      <c r="A11" s="444"/>
      <c r="B11" s="443"/>
      <c r="C11" s="445" t="s">
        <v>407</v>
      </c>
      <c r="D11" s="443"/>
      <c r="E11" s="443"/>
      <c r="F11" s="443"/>
      <c r="G11" s="443"/>
      <c r="H11" s="443"/>
      <c r="I11" s="402"/>
      <c r="J11" s="402"/>
      <c r="K11" s="402"/>
      <c r="L11" s="422"/>
      <c r="M11" s="443"/>
    </row>
    <row r="12" spans="1:13" s="441" customFormat="1" ht="15">
      <c r="A12" s="444"/>
      <c r="B12" s="443"/>
      <c r="C12" s="445"/>
      <c r="D12" s="443" t="s">
        <v>408</v>
      </c>
      <c r="E12" s="443"/>
      <c r="F12" s="443"/>
      <c r="G12" s="443"/>
      <c r="H12" s="443"/>
      <c r="I12" s="402"/>
      <c r="J12" s="402"/>
      <c r="K12" s="447">
        <v>33125</v>
      </c>
      <c r="L12" s="402"/>
      <c r="M12" s="443"/>
    </row>
    <row r="13" spans="1:13" s="441" customFormat="1" ht="15">
      <c r="A13" s="444"/>
      <c r="B13" s="443"/>
      <c r="C13" s="445"/>
      <c r="D13" s="443" t="s">
        <v>101</v>
      </c>
      <c r="E13" s="443"/>
      <c r="F13" s="443"/>
      <c r="G13" s="443"/>
      <c r="H13" s="443"/>
      <c r="I13" s="402"/>
      <c r="J13" s="447">
        <v>179600</v>
      </c>
      <c r="K13" s="402"/>
      <c r="L13" s="402"/>
      <c r="M13" s="443"/>
    </row>
    <row r="14" spans="1:13" s="441" customFormat="1" ht="15.75" thickBot="1">
      <c r="A14" s="444"/>
      <c r="B14" s="443"/>
      <c r="C14" s="445"/>
      <c r="D14" s="443" t="s">
        <v>102</v>
      </c>
      <c r="E14" s="443"/>
      <c r="F14" s="443"/>
      <c r="G14" s="443"/>
      <c r="H14" s="443"/>
      <c r="I14" s="402"/>
      <c r="J14" s="426">
        <v>2200</v>
      </c>
      <c r="K14" s="402"/>
      <c r="L14" s="402"/>
      <c r="M14" s="443"/>
    </row>
    <row r="15" spans="1:13" s="441" customFormat="1" ht="15">
      <c r="A15" s="444"/>
      <c r="B15" s="443"/>
      <c r="C15" s="445"/>
      <c r="D15" s="443" t="s">
        <v>409</v>
      </c>
      <c r="E15" s="443"/>
      <c r="F15" s="443"/>
      <c r="G15" s="443"/>
      <c r="H15" s="443"/>
      <c r="I15" s="402"/>
      <c r="J15" s="423">
        <v>181800</v>
      </c>
      <c r="K15" s="402"/>
      <c r="L15" s="402"/>
      <c r="M15" s="443"/>
    </row>
    <row r="16" spans="1:13" s="441" customFormat="1" ht="15">
      <c r="A16" s="444"/>
      <c r="B16" s="443"/>
      <c r="C16" s="445"/>
      <c r="D16" s="443" t="s">
        <v>410</v>
      </c>
      <c r="E16" s="443"/>
      <c r="F16" s="443"/>
      <c r="G16" s="443"/>
      <c r="H16" s="443"/>
      <c r="I16" s="447">
        <v>2520</v>
      </c>
      <c r="J16" s="402"/>
      <c r="K16" s="422"/>
      <c r="L16" s="402"/>
      <c r="M16" s="443"/>
    </row>
    <row r="17" spans="1:13" s="441" customFormat="1" ht="15.75" thickBot="1">
      <c r="A17" s="444"/>
      <c r="B17" s="443"/>
      <c r="C17" s="445"/>
      <c r="D17" s="443"/>
      <c r="E17" s="443" t="s">
        <v>411</v>
      </c>
      <c r="F17" s="443"/>
      <c r="G17" s="443"/>
      <c r="H17" s="443"/>
      <c r="I17" s="426">
        <v>2350</v>
      </c>
      <c r="J17" s="426">
        <v>4870</v>
      </c>
      <c r="K17" s="422"/>
      <c r="L17" s="402"/>
      <c r="M17" s="443"/>
    </row>
    <row r="18" spans="1:13" s="441" customFormat="1" ht="15.75" thickBot="1">
      <c r="A18" s="444"/>
      <c r="B18" s="443"/>
      <c r="C18" s="445"/>
      <c r="D18" s="443" t="s">
        <v>412</v>
      </c>
      <c r="E18" s="443"/>
      <c r="F18" s="443"/>
      <c r="G18" s="443"/>
      <c r="H18" s="443"/>
      <c r="I18" s="423"/>
      <c r="J18" s="423"/>
      <c r="K18" s="427">
        <v>176930</v>
      </c>
      <c r="L18" s="402"/>
      <c r="M18" s="443"/>
    </row>
    <row r="19" spans="1:13" s="441" customFormat="1" ht="15">
      <c r="A19" s="444"/>
      <c r="B19" s="443"/>
      <c r="C19" s="445"/>
      <c r="D19" s="443" t="s">
        <v>413</v>
      </c>
      <c r="E19" s="443"/>
      <c r="F19" s="443"/>
      <c r="G19" s="443"/>
      <c r="H19" s="443"/>
      <c r="I19" s="402"/>
      <c r="J19" s="402"/>
      <c r="K19" s="424">
        <v>210055</v>
      </c>
      <c r="L19" s="402"/>
      <c r="M19" s="443"/>
    </row>
    <row r="20" spans="1:13" s="441" customFormat="1" ht="15.75" thickBot="1">
      <c r="A20" s="444"/>
      <c r="B20" s="443"/>
      <c r="C20" s="445"/>
      <c r="D20" s="443" t="s">
        <v>414</v>
      </c>
      <c r="E20" s="443"/>
      <c r="F20" s="443"/>
      <c r="G20" s="443"/>
      <c r="H20" s="443"/>
      <c r="I20" s="448"/>
      <c r="J20" s="448"/>
      <c r="K20" s="426">
        <v>35400</v>
      </c>
      <c r="L20" s="448"/>
      <c r="M20" s="443"/>
    </row>
    <row r="21" spans="1:13" s="441" customFormat="1" ht="15.75" thickBot="1">
      <c r="A21" s="444"/>
      <c r="B21" s="443"/>
      <c r="C21" s="445"/>
      <c r="D21" s="443" t="s">
        <v>407</v>
      </c>
      <c r="E21" s="443"/>
      <c r="F21" s="443"/>
      <c r="G21" s="443"/>
      <c r="H21" s="443"/>
      <c r="I21" s="402"/>
      <c r="J21" s="402"/>
      <c r="K21" s="423"/>
      <c r="L21" s="426">
        <v>174655</v>
      </c>
      <c r="M21" s="443"/>
    </row>
    <row r="22" spans="1:13" s="441" customFormat="1" ht="15">
      <c r="A22" s="444"/>
      <c r="B22" s="443"/>
      <c r="C22" s="445" t="s">
        <v>415</v>
      </c>
      <c r="D22" s="443"/>
      <c r="E22" s="443"/>
      <c r="F22" s="443"/>
      <c r="G22" s="443"/>
      <c r="H22" s="443"/>
      <c r="I22" s="423"/>
      <c r="J22" s="423"/>
      <c r="K22" s="423"/>
      <c r="L22" s="423">
        <v>251995</v>
      </c>
      <c r="M22" s="443"/>
    </row>
    <row r="23" spans="1:13" s="441" customFormat="1" ht="15">
      <c r="A23" s="444"/>
      <c r="B23" s="443"/>
      <c r="C23" s="445" t="s">
        <v>416</v>
      </c>
      <c r="D23" s="443"/>
      <c r="E23" s="443"/>
      <c r="F23" s="443"/>
      <c r="G23" s="443"/>
      <c r="H23" s="443"/>
      <c r="I23" s="402"/>
      <c r="J23" s="402"/>
      <c r="K23" s="402"/>
      <c r="L23" s="402"/>
      <c r="M23" s="443"/>
    </row>
    <row r="24" spans="1:13" s="441" customFormat="1" ht="15">
      <c r="A24" s="444"/>
      <c r="B24" s="443"/>
      <c r="C24" s="445"/>
      <c r="D24" s="443" t="s">
        <v>417</v>
      </c>
      <c r="E24" s="443"/>
      <c r="F24" s="443"/>
      <c r="G24" s="443"/>
      <c r="H24" s="443"/>
      <c r="I24" s="402"/>
      <c r="J24" s="402"/>
      <c r="K24" s="402"/>
      <c r="L24" s="402"/>
      <c r="M24" s="443"/>
    </row>
    <row r="25" spans="1:13" s="441" customFormat="1" ht="15">
      <c r="A25" s="444"/>
      <c r="B25" s="443"/>
      <c r="C25" s="445"/>
      <c r="D25" s="443"/>
      <c r="E25" s="443" t="s">
        <v>418</v>
      </c>
      <c r="F25" s="443"/>
      <c r="G25" s="443"/>
      <c r="H25" s="443"/>
      <c r="I25" s="402"/>
      <c r="J25" s="402">
        <v>38900</v>
      </c>
      <c r="K25" s="402"/>
      <c r="L25" s="402"/>
      <c r="M25" s="443"/>
    </row>
    <row r="26" spans="1:13" s="441" customFormat="1" ht="15">
      <c r="A26" s="444"/>
      <c r="B26" s="443"/>
      <c r="C26" s="445"/>
      <c r="D26" s="443"/>
      <c r="E26" s="443" t="s">
        <v>419</v>
      </c>
      <c r="F26" s="443"/>
      <c r="G26" s="443"/>
      <c r="H26" s="443"/>
      <c r="I26" s="402"/>
      <c r="J26" s="402">
        <v>1790</v>
      </c>
      <c r="K26" s="402"/>
      <c r="L26" s="402"/>
      <c r="M26" s="443"/>
    </row>
    <row r="27" spans="1:13" s="441" customFormat="1" ht="15">
      <c r="A27" s="444"/>
      <c r="B27" s="443"/>
      <c r="C27" s="445"/>
      <c r="D27" s="443"/>
      <c r="E27" s="443" t="s">
        <v>420</v>
      </c>
      <c r="F27" s="443"/>
      <c r="G27" s="443"/>
      <c r="H27" s="443"/>
      <c r="I27" s="402"/>
      <c r="J27" s="402"/>
      <c r="K27" s="402"/>
      <c r="L27" s="402"/>
      <c r="M27" s="443"/>
    </row>
    <row r="28" spans="1:13" s="441" customFormat="1" ht="15.75" thickBot="1">
      <c r="A28" s="444"/>
      <c r="B28" s="443"/>
      <c r="C28" s="445"/>
      <c r="D28" s="443"/>
      <c r="E28" s="443"/>
      <c r="F28" s="443" t="s">
        <v>421</v>
      </c>
      <c r="G28" s="443"/>
      <c r="H28" s="443"/>
      <c r="I28" s="402"/>
      <c r="J28" s="426">
        <v>1400</v>
      </c>
      <c r="K28" s="423"/>
      <c r="L28" s="402"/>
      <c r="M28" s="443"/>
    </row>
    <row r="29" spans="1:13" s="441" customFormat="1" ht="15">
      <c r="A29" s="444"/>
      <c r="B29" s="443"/>
      <c r="C29" s="445"/>
      <c r="D29" s="443"/>
      <c r="E29" s="443"/>
      <c r="F29" s="443"/>
      <c r="G29" s="443" t="s">
        <v>422</v>
      </c>
      <c r="H29" s="443"/>
      <c r="I29" s="402"/>
      <c r="J29" s="423"/>
      <c r="K29" s="402">
        <v>42090</v>
      </c>
      <c r="L29" s="402"/>
      <c r="M29" s="443"/>
    </row>
    <row r="30" spans="1:13" s="441" customFormat="1" ht="15">
      <c r="A30" s="444"/>
      <c r="B30" s="443"/>
      <c r="C30" s="445"/>
      <c r="D30" s="443" t="s">
        <v>423</v>
      </c>
      <c r="E30" s="443"/>
      <c r="F30" s="443"/>
      <c r="G30" s="443"/>
      <c r="H30" s="443"/>
      <c r="I30" s="402"/>
      <c r="J30" s="402"/>
      <c r="K30" s="402"/>
      <c r="L30" s="402"/>
      <c r="M30" s="443"/>
    </row>
    <row r="31" spans="1:13" s="441" customFormat="1" ht="15">
      <c r="A31" s="444"/>
      <c r="B31" s="443"/>
      <c r="C31" s="445"/>
      <c r="D31" s="443"/>
      <c r="E31" s="443" t="s">
        <v>424</v>
      </c>
      <c r="F31" s="443"/>
      <c r="G31" s="443"/>
      <c r="H31" s="443"/>
      <c r="I31" s="402"/>
      <c r="J31" s="402">
        <v>67200</v>
      </c>
      <c r="K31" s="402"/>
      <c r="L31" s="402"/>
      <c r="M31" s="443"/>
    </row>
    <row r="32" spans="1:13" s="441" customFormat="1" ht="15">
      <c r="A32" s="444"/>
      <c r="B32" s="443"/>
      <c r="C32" s="445"/>
      <c r="D32" s="443"/>
      <c r="E32" s="443" t="s">
        <v>425</v>
      </c>
      <c r="F32" s="443"/>
      <c r="G32" s="443"/>
      <c r="H32" s="443"/>
      <c r="I32" s="402"/>
      <c r="J32" s="402">
        <v>6300</v>
      </c>
      <c r="K32" s="402"/>
      <c r="L32" s="402"/>
      <c r="M32" s="443"/>
    </row>
    <row r="33" spans="1:13" s="441" customFormat="1" ht="15">
      <c r="A33" s="444"/>
      <c r="B33" s="443"/>
      <c r="C33" s="445"/>
      <c r="D33" s="443"/>
      <c r="E33" s="443" t="s">
        <v>426</v>
      </c>
      <c r="F33" s="443"/>
      <c r="G33" s="443"/>
      <c r="H33" s="443"/>
      <c r="I33" s="402"/>
      <c r="J33" s="448">
        <v>26900</v>
      </c>
      <c r="K33" s="402"/>
      <c r="L33" s="402"/>
      <c r="M33" s="443"/>
    </row>
    <row r="34" spans="1:13" s="441" customFormat="1" ht="15">
      <c r="A34" s="444"/>
      <c r="B34" s="443"/>
      <c r="C34" s="445"/>
      <c r="D34" s="443"/>
      <c r="E34" s="443" t="s">
        <v>427</v>
      </c>
      <c r="F34" s="443"/>
      <c r="G34" s="443"/>
      <c r="H34" s="443"/>
      <c r="I34" s="402"/>
      <c r="J34" s="448"/>
      <c r="K34" s="402"/>
      <c r="L34" s="402"/>
      <c r="M34" s="443"/>
    </row>
    <row r="35" spans="1:13" s="441" customFormat="1" ht="15.75" thickBot="1">
      <c r="A35" s="444"/>
      <c r="B35" s="443"/>
      <c r="C35" s="445"/>
      <c r="D35" s="443"/>
      <c r="E35" s="443"/>
      <c r="F35" s="443" t="s">
        <v>421</v>
      </c>
      <c r="G35" s="443"/>
      <c r="H35" s="443"/>
      <c r="I35" s="402"/>
      <c r="J35" s="426">
        <v>2440</v>
      </c>
      <c r="K35" s="402"/>
      <c r="L35" s="402"/>
      <c r="M35" s="443"/>
    </row>
    <row r="36" spans="1:13" s="441" customFormat="1" ht="15">
      <c r="A36" s="444"/>
      <c r="B36" s="443"/>
      <c r="C36" s="445"/>
      <c r="D36" s="443"/>
      <c r="E36" s="443"/>
      <c r="F36" s="443"/>
      <c r="G36" s="443" t="s">
        <v>428</v>
      </c>
      <c r="H36" s="443"/>
      <c r="I36" s="402"/>
      <c r="J36" s="423"/>
      <c r="K36" s="402">
        <v>102840</v>
      </c>
      <c r="L36" s="402"/>
      <c r="M36" s="443"/>
    </row>
    <row r="37" spans="1:13" s="441" customFormat="1" ht="15"/>
  </sheetData>
  <mergeCells count="3">
    <mergeCell ref="A2:M2"/>
    <mergeCell ref="A3:M3"/>
    <mergeCell ref="A4:M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0876F-630E-4C5C-87CD-A1044941E50C}">
  <dimension ref="A1:M31"/>
  <sheetViews>
    <sheetView workbookViewId="0">
      <selection activeCell="Q22" sqref="Q22"/>
    </sheetView>
  </sheetViews>
  <sheetFormatPr defaultColWidth="9.140625" defaultRowHeight="15"/>
  <cols>
    <col min="1" max="1" width="2.28515625" style="451" customWidth="1"/>
    <col min="2" max="2" width="0.42578125" style="451" customWidth="1"/>
    <col min="3" max="3" width="3.5703125" style="451" customWidth="1"/>
    <col min="4" max="4" width="4.42578125" style="451" customWidth="1"/>
    <col min="5" max="6" width="3.42578125" style="451" customWidth="1"/>
    <col min="7" max="7" width="22.42578125" style="451" customWidth="1"/>
    <col min="8" max="8" width="16.7109375" style="451" customWidth="1"/>
    <col min="9" max="12" width="12.7109375" style="451" customWidth="1"/>
    <col min="13" max="13" width="2.28515625" style="451" customWidth="1"/>
    <col min="14" max="16384" width="9.140625" style="451"/>
  </cols>
  <sheetData>
    <row r="1" spans="1:13">
      <c r="A1" s="450" t="s">
        <v>429</v>
      </c>
    </row>
    <row r="2" spans="1:13">
      <c r="A2" s="452"/>
    </row>
    <row r="3" spans="1:13">
      <c r="A3" s="597" t="s">
        <v>402</v>
      </c>
      <c r="B3" s="597"/>
      <c r="C3" s="597"/>
      <c r="D3" s="597"/>
      <c r="E3" s="597"/>
      <c r="F3" s="597"/>
      <c r="G3" s="597"/>
      <c r="H3" s="597"/>
      <c r="I3" s="597"/>
      <c r="J3" s="597"/>
      <c r="K3" s="597"/>
      <c r="L3" s="597"/>
      <c r="M3" s="597"/>
    </row>
    <row r="4" spans="1:13">
      <c r="A4" s="598" t="s">
        <v>430</v>
      </c>
      <c r="B4" s="598"/>
      <c r="C4" s="598"/>
      <c r="D4" s="598"/>
      <c r="E4" s="598"/>
      <c r="F4" s="598"/>
      <c r="G4" s="598"/>
      <c r="H4" s="598"/>
      <c r="I4" s="598"/>
      <c r="J4" s="598"/>
      <c r="K4" s="598"/>
      <c r="L4" s="598"/>
      <c r="M4" s="598"/>
    </row>
    <row r="5" spans="1:13">
      <c r="A5" s="598" t="s">
        <v>369</v>
      </c>
      <c r="B5" s="598"/>
      <c r="C5" s="598"/>
      <c r="D5" s="598"/>
      <c r="E5" s="598"/>
      <c r="F5" s="598"/>
      <c r="G5" s="598"/>
      <c r="H5" s="598"/>
      <c r="I5" s="598"/>
      <c r="J5" s="598"/>
      <c r="K5" s="598"/>
      <c r="L5" s="598"/>
      <c r="M5" s="598"/>
    </row>
    <row r="6" spans="1:13">
      <c r="A6" s="454"/>
      <c r="B6" s="454"/>
      <c r="C6" s="453"/>
      <c r="D6" s="453"/>
      <c r="E6" s="453"/>
      <c r="F6" s="453"/>
      <c r="G6" s="453"/>
      <c r="H6" s="453"/>
      <c r="I6" s="453"/>
      <c r="J6" s="453"/>
      <c r="K6" s="453"/>
      <c r="L6" s="453"/>
      <c r="M6" s="454"/>
    </row>
    <row r="7" spans="1:13">
      <c r="A7" s="454"/>
      <c r="B7" s="454"/>
      <c r="C7" s="454"/>
      <c r="D7" s="454"/>
      <c r="E7" s="454"/>
      <c r="F7" s="454"/>
      <c r="G7" s="454"/>
      <c r="H7" s="454"/>
      <c r="I7" s="454"/>
      <c r="J7" s="454"/>
      <c r="K7" s="454"/>
      <c r="L7" s="454"/>
      <c r="M7" s="454"/>
    </row>
    <row r="8" spans="1:13">
      <c r="A8" s="455"/>
      <c r="B8" s="454"/>
      <c r="C8" s="456"/>
      <c r="D8" s="454" t="s">
        <v>431</v>
      </c>
      <c r="E8" s="454"/>
      <c r="F8" s="454"/>
      <c r="G8" s="454"/>
      <c r="H8" s="454"/>
      <c r="I8" s="457"/>
      <c r="J8" s="457"/>
      <c r="K8" s="457"/>
      <c r="L8" s="457"/>
      <c r="M8" s="454"/>
    </row>
    <row r="9" spans="1:13">
      <c r="A9" s="455"/>
      <c r="B9" s="454"/>
      <c r="C9" s="456"/>
      <c r="D9" s="454"/>
      <c r="E9" s="454" t="s">
        <v>432</v>
      </c>
      <c r="F9" s="454"/>
      <c r="G9" s="454"/>
      <c r="H9" s="454"/>
      <c r="I9" s="457"/>
      <c r="J9" s="457">
        <v>15900</v>
      </c>
      <c r="K9" s="457"/>
      <c r="L9" s="457"/>
      <c r="M9" s="454"/>
    </row>
    <row r="10" spans="1:13">
      <c r="A10" s="455"/>
      <c r="B10" s="454"/>
      <c r="C10" s="456"/>
      <c r="D10" s="454"/>
      <c r="E10" s="454" t="s">
        <v>433</v>
      </c>
      <c r="F10" s="454"/>
      <c r="G10" s="454"/>
      <c r="H10" s="454"/>
      <c r="I10" s="457"/>
      <c r="J10" s="457">
        <v>1150</v>
      </c>
      <c r="K10" s="457"/>
      <c r="L10" s="457"/>
      <c r="M10" s="454"/>
    </row>
    <row r="11" spans="1:13">
      <c r="A11" s="455"/>
      <c r="B11" s="454"/>
      <c r="C11" s="456"/>
      <c r="D11" s="454"/>
      <c r="E11" s="454" t="s">
        <v>327</v>
      </c>
      <c r="F11" s="454"/>
      <c r="G11" s="454"/>
      <c r="H11" s="454"/>
      <c r="I11" s="457"/>
      <c r="J11" s="457">
        <v>1500</v>
      </c>
      <c r="K11" s="457"/>
      <c r="L11" s="457"/>
      <c r="M11" s="454"/>
    </row>
    <row r="12" spans="1:13">
      <c r="A12" s="455"/>
      <c r="B12" s="454"/>
      <c r="C12" s="456"/>
      <c r="D12" s="454"/>
      <c r="E12" s="454" t="s">
        <v>434</v>
      </c>
      <c r="F12" s="454"/>
      <c r="G12" s="454"/>
      <c r="H12" s="454"/>
      <c r="I12" s="457"/>
      <c r="J12" s="457">
        <v>2400</v>
      </c>
      <c r="K12" s="457"/>
      <c r="L12" s="457"/>
      <c r="M12" s="454"/>
    </row>
    <row r="13" spans="1:13">
      <c r="A13" s="455"/>
      <c r="B13" s="454"/>
      <c r="C13" s="456"/>
      <c r="D13" s="454"/>
      <c r="E13" s="454" t="s">
        <v>211</v>
      </c>
      <c r="F13" s="454"/>
      <c r="G13" s="454"/>
      <c r="H13" s="454"/>
      <c r="I13" s="457"/>
      <c r="J13" s="457">
        <v>1380</v>
      </c>
      <c r="K13" s="457"/>
      <c r="L13" s="457"/>
      <c r="M13" s="454"/>
    </row>
    <row r="14" spans="1:13">
      <c r="A14" s="455"/>
      <c r="B14" s="454"/>
      <c r="C14" s="456"/>
      <c r="D14" s="454"/>
      <c r="E14" s="454" t="s">
        <v>291</v>
      </c>
      <c r="F14" s="454"/>
      <c r="G14" s="454"/>
      <c r="H14" s="454"/>
      <c r="I14" s="457"/>
      <c r="J14" s="457">
        <v>15250</v>
      </c>
      <c r="K14" s="457"/>
      <c r="L14" s="457"/>
      <c r="M14" s="454"/>
    </row>
    <row r="15" spans="1:13">
      <c r="A15" s="455"/>
      <c r="B15" s="454"/>
      <c r="C15" s="456"/>
      <c r="D15" s="454"/>
      <c r="E15" s="454" t="s">
        <v>435</v>
      </c>
      <c r="F15" s="454"/>
      <c r="G15" s="454"/>
      <c r="H15" s="454"/>
      <c r="I15" s="457"/>
      <c r="J15" s="457">
        <v>1750</v>
      </c>
      <c r="K15" s="457"/>
      <c r="L15" s="457"/>
      <c r="M15" s="454"/>
    </row>
    <row r="16" spans="1:13">
      <c r="A16" s="455"/>
      <c r="B16" s="454"/>
      <c r="C16" s="456"/>
      <c r="D16" s="454"/>
      <c r="E16" s="454" t="s">
        <v>341</v>
      </c>
      <c r="F16" s="454"/>
      <c r="G16" s="454"/>
      <c r="H16" s="454"/>
      <c r="I16" s="457"/>
      <c r="J16" s="457">
        <v>1050</v>
      </c>
      <c r="K16" s="457"/>
      <c r="L16" s="457"/>
      <c r="M16" s="454"/>
    </row>
    <row r="17" spans="1:13">
      <c r="A17" s="455"/>
      <c r="B17" s="454"/>
      <c r="C17" s="456"/>
      <c r="D17" s="454"/>
      <c r="E17" s="454" t="s">
        <v>436</v>
      </c>
      <c r="F17" s="454"/>
      <c r="G17" s="454"/>
      <c r="H17" s="454"/>
      <c r="I17" s="457"/>
      <c r="J17" s="457">
        <v>3000</v>
      </c>
      <c r="K17" s="457"/>
      <c r="L17" s="457"/>
      <c r="M17" s="454"/>
    </row>
    <row r="18" spans="1:13" ht="15" customHeight="1" thickBot="1">
      <c r="A18" s="455"/>
      <c r="B18" s="454"/>
      <c r="C18" s="456"/>
      <c r="D18" s="454"/>
      <c r="E18" s="454" t="s">
        <v>437</v>
      </c>
      <c r="F18" s="454"/>
      <c r="G18" s="454"/>
      <c r="H18" s="454"/>
      <c r="I18" s="457"/>
      <c r="J18" s="458">
        <v>1020</v>
      </c>
      <c r="K18" s="457"/>
      <c r="L18" s="457"/>
      <c r="M18" s="454"/>
    </row>
    <row r="19" spans="1:13" ht="15" customHeight="1" thickBot="1">
      <c r="A19" s="455"/>
      <c r="B19" s="454"/>
      <c r="C19" s="456"/>
      <c r="D19" s="454"/>
      <c r="E19" s="454"/>
      <c r="F19" s="454"/>
      <c r="G19" s="454" t="s">
        <v>438</v>
      </c>
      <c r="H19" s="454"/>
      <c r="I19" s="457"/>
      <c r="J19" s="459"/>
      <c r="K19" s="458">
        <v>44400</v>
      </c>
      <c r="L19" s="457"/>
      <c r="M19" s="454"/>
    </row>
    <row r="20" spans="1:13" ht="15" customHeight="1" thickBot="1">
      <c r="A20" s="455"/>
      <c r="B20" s="460"/>
      <c r="C20" s="454" t="s">
        <v>439</v>
      </c>
      <c r="D20" s="454"/>
      <c r="E20" s="454"/>
      <c r="F20" s="454"/>
      <c r="G20" s="454"/>
      <c r="H20" s="454"/>
      <c r="I20" s="457"/>
      <c r="J20" s="457"/>
      <c r="K20" s="459"/>
      <c r="L20" s="458">
        <v>189330</v>
      </c>
      <c r="M20" s="454"/>
    </row>
    <row r="21" spans="1:13">
      <c r="A21" s="455"/>
      <c r="B21" s="454"/>
      <c r="C21" s="456" t="s">
        <v>440</v>
      </c>
      <c r="D21" s="454"/>
      <c r="E21" s="454"/>
      <c r="F21" s="454"/>
      <c r="G21" s="454"/>
      <c r="H21" s="454"/>
      <c r="I21" s="457"/>
      <c r="J21" s="457"/>
      <c r="K21" s="457"/>
      <c r="L21" s="459">
        <v>62665</v>
      </c>
      <c r="M21" s="454"/>
    </row>
    <row r="22" spans="1:13">
      <c r="A22" s="455"/>
      <c r="B22" s="454"/>
      <c r="C22" s="456" t="s">
        <v>441</v>
      </c>
      <c r="D22" s="454"/>
      <c r="E22" s="454"/>
      <c r="F22" s="454"/>
      <c r="G22" s="454"/>
      <c r="H22" s="454"/>
      <c r="I22" s="457"/>
      <c r="J22" s="457"/>
      <c r="K22" s="457"/>
      <c r="L22" s="457"/>
      <c r="M22" s="454"/>
    </row>
    <row r="23" spans="1:13">
      <c r="A23" s="455"/>
      <c r="B23" s="454"/>
      <c r="C23" s="456"/>
      <c r="D23" s="454" t="s">
        <v>190</v>
      </c>
      <c r="E23" s="454"/>
      <c r="F23" s="454"/>
      <c r="G23" s="454"/>
      <c r="H23" s="454"/>
      <c r="I23" s="457"/>
      <c r="J23" s="457"/>
      <c r="K23" s="457">
        <v>462</v>
      </c>
      <c r="L23" s="457"/>
      <c r="M23" s="454"/>
    </row>
    <row r="24" spans="1:13">
      <c r="A24" s="455"/>
      <c r="B24" s="454"/>
      <c r="C24" s="456" t="s">
        <v>442</v>
      </c>
      <c r="D24" s="454"/>
      <c r="E24" s="454"/>
      <c r="F24" s="454"/>
      <c r="G24" s="454"/>
      <c r="H24" s="454"/>
      <c r="I24" s="457"/>
      <c r="J24" s="457"/>
      <c r="K24" s="457"/>
      <c r="L24" s="457"/>
      <c r="M24" s="454"/>
    </row>
    <row r="25" spans="1:13" ht="15" customHeight="1" thickBot="1">
      <c r="A25" s="455"/>
      <c r="B25" s="454"/>
      <c r="C25" s="456"/>
      <c r="D25" s="454" t="s">
        <v>351</v>
      </c>
      <c r="E25" s="454"/>
      <c r="F25" s="454"/>
      <c r="G25" s="454"/>
      <c r="H25" s="454"/>
      <c r="I25" s="457"/>
      <c r="J25" s="457"/>
      <c r="K25" s="458">
        <v>1600</v>
      </c>
      <c r="L25" s="457"/>
      <c r="M25" s="454"/>
    </row>
    <row r="26" spans="1:13" ht="15" customHeight="1" thickBot="1">
      <c r="A26" s="455"/>
      <c r="B26" s="454"/>
      <c r="C26" s="456" t="s">
        <v>443</v>
      </c>
      <c r="D26" s="454"/>
      <c r="E26" s="454"/>
      <c r="F26" s="454"/>
      <c r="G26" s="454"/>
      <c r="H26" s="454"/>
      <c r="I26" s="457"/>
      <c r="J26" s="457"/>
      <c r="K26" s="459"/>
      <c r="L26" s="458">
        <v>1138</v>
      </c>
      <c r="M26" s="454"/>
    </row>
    <row r="27" spans="1:13" ht="15" customHeight="1" thickBot="1">
      <c r="A27" s="455"/>
      <c r="B27" s="454"/>
      <c r="C27" s="456" t="s">
        <v>444</v>
      </c>
      <c r="D27" s="454"/>
      <c r="E27" s="454"/>
      <c r="F27" s="454"/>
      <c r="G27" s="454"/>
      <c r="H27" s="454"/>
      <c r="I27" s="457"/>
      <c r="J27" s="457"/>
      <c r="K27" s="457"/>
      <c r="L27" s="461">
        <v>61527</v>
      </c>
      <c r="M27" s="454"/>
    </row>
    <row r="28" spans="1:13" ht="15.75" thickTop="1">
      <c r="A28" s="462"/>
      <c r="B28" s="454"/>
      <c r="C28" s="456"/>
      <c r="D28" s="463"/>
      <c r="E28" s="463"/>
      <c r="F28" s="463"/>
      <c r="G28" s="463"/>
      <c r="H28" s="463"/>
      <c r="I28" s="457"/>
      <c r="J28" s="457"/>
      <c r="K28" s="457"/>
      <c r="L28" s="459"/>
      <c r="M28" s="463"/>
    </row>
    <row r="29" spans="1:13">
      <c r="A29" s="455"/>
      <c r="B29" s="454"/>
      <c r="C29" s="456"/>
      <c r="D29" s="454"/>
      <c r="E29" s="454"/>
      <c r="F29" s="454"/>
      <c r="G29" s="454"/>
      <c r="H29" s="454"/>
      <c r="I29" s="457"/>
      <c r="J29" s="457"/>
      <c r="K29" s="457"/>
      <c r="L29" s="457"/>
      <c r="M29" s="454"/>
    </row>
    <row r="30" spans="1:13">
      <c r="A30" s="455"/>
      <c r="B30" s="454"/>
      <c r="C30" s="456"/>
      <c r="D30" s="454"/>
      <c r="E30" s="454"/>
      <c r="F30" s="454"/>
      <c r="G30" s="454"/>
      <c r="H30" s="454"/>
      <c r="I30" s="457"/>
      <c r="J30" s="457"/>
      <c r="K30" s="457"/>
      <c r="L30" s="457"/>
      <c r="M30" s="454"/>
    </row>
    <row r="31" spans="1:13">
      <c r="B31" s="464"/>
      <c r="C31" s="465"/>
      <c r="I31" s="466"/>
      <c r="J31" s="466"/>
      <c r="K31" s="466"/>
      <c r="L31" s="466"/>
    </row>
  </sheetData>
  <mergeCells count="3">
    <mergeCell ref="A3:M3"/>
    <mergeCell ref="A4:M4"/>
    <mergeCell ref="A5:M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24092-D89F-48F9-8B40-0C1FD50279A9}">
  <dimension ref="A1:J80"/>
  <sheetViews>
    <sheetView workbookViewId="0">
      <selection activeCell="P20" sqref="P20"/>
    </sheetView>
  </sheetViews>
  <sheetFormatPr defaultColWidth="9.140625" defaultRowHeight="12.75"/>
  <cols>
    <col min="1" max="1" width="2.28515625" style="449" customWidth="1"/>
    <col min="2" max="2" width="0.42578125" style="449" customWidth="1"/>
    <col min="3" max="3" width="3.5703125" style="449" customWidth="1"/>
    <col min="4" max="4" width="4.42578125" style="449" customWidth="1"/>
    <col min="5" max="5" width="3.42578125" style="449" customWidth="1"/>
    <col min="6" max="6" width="34.7109375" style="449" customWidth="1"/>
    <col min="7" max="7" width="11.42578125" style="449" customWidth="1"/>
    <col min="8" max="9" width="12.7109375" style="449" customWidth="1"/>
    <col min="10" max="10" width="2.28515625" style="449" customWidth="1"/>
    <col min="11" max="16384" width="9.140625" style="449"/>
  </cols>
  <sheetData>
    <row r="1" spans="1:10" s="441" customFormat="1" ht="15">
      <c r="A1" s="467" t="s">
        <v>429</v>
      </c>
    </row>
    <row r="2" spans="1:10" s="441" customFormat="1" ht="15"/>
    <row r="3" spans="1:10" s="441" customFormat="1" ht="15">
      <c r="A3" s="595" t="s">
        <v>402</v>
      </c>
      <c r="B3" s="595"/>
      <c r="C3" s="595"/>
      <c r="D3" s="595"/>
      <c r="E3" s="595"/>
      <c r="F3" s="595"/>
      <c r="G3" s="595"/>
      <c r="H3" s="595"/>
      <c r="I3" s="595"/>
      <c r="J3" s="595"/>
    </row>
    <row r="4" spans="1:10" s="441" customFormat="1" ht="15">
      <c r="A4" s="596" t="s">
        <v>445</v>
      </c>
      <c r="B4" s="596"/>
      <c r="C4" s="596"/>
      <c r="D4" s="596"/>
      <c r="E4" s="596"/>
      <c r="F4" s="596"/>
      <c r="G4" s="596"/>
      <c r="H4" s="596"/>
      <c r="I4" s="596"/>
      <c r="J4" s="596"/>
    </row>
    <row r="5" spans="1:10" s="441" customFormat="1" ht="15">
      <c r="A5" s="596" t="s">
        <v>369</v>
      </c>
      <c r="B5" s="596"/>
      <c r="C5" s="596"/>
      <c r="D5" s="596"/>
      <c r="E5" s="596"/>
      <c r="F5" s="596"/>
      <c r="G5" s="596"/>
      <c r="H5" s="596"/>
      <c r="I5" s="596"/>
      <c r="J5" s="596"/>
    </row>
    <row r="6" spans="1:10" s="441" customFormat="1" ht="3" customHeight="1">
      <c r="A6" s="442"/>
      <c r="B6" s="442"/>
      <c r="C6" s="442"/>
      <c r="D6" s="442"/>
      <c r="E6" s="442"/>
      <c r="F6" s="442"/>
      <c r="G6" s="442"/>
      <c r="H6" s="442"/>
      <c r="I6" s="442"/>
      <c r="J6" s="443"/>
    </row>
    <row r="7" spans="1:10" s="441" customFormat="1" ht="3" customHeight="1">
      <c r="A7" s="442"/>
      <c r="B7" s="442"/>
      <c r="C7" s="442"/>
      <c r="D7" s="442"/>
      <c r="E7" s="442"/>
      <c r="F7" s="442"/>
      <c r="G7" s="442"/>
      <c r="H7" s="442"/>
      <c r="I7" s="442"/>
    </row>
    <row r="8" spans="1:10" s="441" customFormat="1" ht="15">
      <c r="A8" s="444"/>
      <c r="B8" s="443"/>
      <c r="C8" s="445" t="s">
        <v>446</v>
      </c>
      <c r="D8" s="443"/>
      <c r="E8" s="443"/>
      <c r="F8" s="443"/>
      <c r="G8" s="443"/>
      <c r="H8" s="402"/>
      <c r="I8" s="447">
        <v>60940</v>
      </c>
      <c r="J8" s="443"/>
    </row>
    <row r="9" spans="1:10" s="441" customFormat="1" ht="15">
      <c r="A9" s="444"/>
      <c r="B9" s="443"/>
      <c r="C9" s="445" t="s">
        <v>444</v>
      </c>
      <c r="D9" s="443"/>
      <c r="E9" s="443"/>
      <c r="F9" s="443"/>
      <c r="G9" s="443"/>
      <c r="H9" s="447">
        <v>61527</v>
      </c>
      <c r="I9" s="402"/>
      <c r="J9" s="468"/>
    </row>
    <row r="10" spans="1:10" s="441" customFormat="1" ht="15.75" thickBot="1">
      <c r="A10" s="444"/>
      <c r="B10" s="443"/>
      <c r="C10" s="445" t="s">
        <v>447</v>
      </c>
      <c r="D10" s="443"/>
      <c r="E10" s="443"/>
      <c r="F10" s="443"/>
      <c r="G10" s="443"/>
      <c r="H10" s="426">
        <v>24000</v>
      </c>
      <c r="I10" s="402"/>
      <c r="J10" s="468"/>
    </row>
    <row r="11" spans="1:10" s="441" customFormat="1" ht="15.75" thickBot="1">
      <c r="A11" s="444"/>
      <c r="B11" s="443"/>
      <c r="C11" s="445" t="s">
        <v>448</v>
      </c>
      <c r="D11" s="443"/>
      <c r="E11" s="443"/>
      <c r="F11" s="443"/>
      <c r="G11" s="443"/>
      <c r="H11" s="423"/>
      <c r="I11" s="426">
        <f>H9-H10</f>
        <v>37527</v>
      </c>
      <c r="J11" s="468"/>
    </row>
    <row r="12" spans="1:10" s="441" customFormat="1" ht="15.75" thickBot="1">
      <c r="A12" s="444"/>
      <c r="B12" s="443"/>
      <c r="C12" s="445" t="s">
        <v>449</v>
      </c>
      <c r="D12" s="443"/>
      <c r="E12" s="443"/>
      <c r="F12" s="443"/>
      <c r="G12" s="443"/>
      <c r="H12" s="402"/>
      <c r="I12" s="469">
        <f>I8+I11</f>
        <v>98467</v>
      </c>
      <c r="J12" s="468"/>
    </row>
    <row r="13" spans="1:10" s="441" customFormat="1" ht="15.75" thickTop="1">
      <c r="A13" s="470"/>
      <c r="B13" s="468"/>
      <c r="C13" s="471"/>
      <c r="D13" s="468"/>
      <c r="E13" s="468"/>
      <c r="F13" s="468"/>
      <c r="G13" s="468"/>
      <c r="H13" s="448"/>
      <c r="I13" s="472"/>
      <c r="J13" s="468"/>
    </row>
    <row r="14" spans="1:10" s="441" customFormat="1" ht="15"/>
    <row r="15" spans="1:10" s="441" customFormat="1" ht="15"/>
    <row r="16" spans="1:10" s="441" customFormat="1" ht="15"/>
    <row r="17" s="441" customFormat="1" ht="15"/>
    <row r="18" s="441" customFormat="1" ht="15"/>
    <row r="19" s="441" customFormat="1" ht="15"/>
    <row r="20" s="441" customFormat="1" ht="15"/>
    <row r="21" s="441" customFormat="1" ht="15"/>
    <row r="22" s="441" customFormat="1" ht="15"/>
    <row r="23" s="441" customFormat="1" ht="15"/>
    <row r="24" s="441" customFormat="1" ht="15"/>
    <row r="25" s="441" customFormat="1" ht="15"/>
    <row r="26" s="441" customFormat="1" ht="15"/>
    <row r="27" s="441" customFormat="1" ht="15"/>
    <row r="28" s="441" customFormat="1" ht="15"/>
    <row r="29" s="441" customFormat="1" ht="15"/>
    <row r="30" s="441" customFormat="1" ht="15"/>
    <row r="31" s="441" customFormat="1" ht="15"/>
    <row r="32" s="441" customFormat="1" ht="15"/>
    <row r="33" s="441" customFormat="1" ht="15"/>
    <row r="34" s="441" customFormat="1" ht="15"/>
    <row r="35" s="441" customFormat="1" ht="15"/>
    <row r="36" s="441" customFormat="1" ht="15"/>
    <row r="37" s="441" customFormat="1" ht="15"/>
    <row r="38" s="441" customFormat="1" ht="15"/>
    <row r="39" s="441" customFormat="1" ht="15"/>
    <row r="40" s="441" customFormat="1" ht="15"/>
    <row r="41" s="441" customFormat="1" ht="15"/>
    <row r="42" s="441" customFormat="1" ht="15"/>
    <row r="43" s="441" customFormat="1" ht="15"/>
    <row r="44" s="441" customFormat="1" ht="15"/>
    <row r="45" s="441" customFormat="1" ht="15"/>
    <row r="46" s="441" customFormat="1" ht="15"/>
    <row r="47" s="441" customFormat="1" ht="15"/>
    <row r="48" s="441" customFormat="1" ht="15"/>
    <row r="49" s="441" customFormat="1" ht="15"/>
    <row r="50" s="441" customFormat="1" ht="15"/>
    <row r="51" s="441" customFormat="1" ht="15"/>
    <row r="52" s="441" customFormat="1" ht="15"/>
    <row r="53" s="441" customFormat="1" ht="15"/>
    <row r="54" s="441" customFormat="1" ht="15"/>
    <row r="55" s="441" customFormat="1" ht="15"/>
    <row r="56" s="441" customFormat="1" ht="15"/>
    <row r="57" s="441" customFormat="1" ht="15"/>
    <row r="58" s="441" customFormat="1" ht="15"/>
    <row r="59" s="441" customFormat="1" ht="15"/>
    <row r="60" s="441" customFormat="1" ht="15"/>
    <row r="61" s="441" customFormat="1" ht="15"/>
    <row r="62" s="441" customFormat="1" ht="15"/>
    <row r="63" s="441" customFormat="1" ht="15"/>
    <row r="64" s="441" customFormat="1" ht="15"/>
    <row r="65" s="441" customFormat="1" ht="15"/>
    <row r="66" s="441" customFormat="1" ht="15"/>
    <row r="67" s="441" customFormat="1" ht="15"/>
    <row r="68" s="441" customFormat="1" ht="15"/>
    <row r="69" s="441" customFormat="1" ht="15"/>
    <row r="70" s="441" customFormat="1" ht="15"/>
    <row r="71" s="441" customFormat="1" ht="15"/>
    <row r="72" s="441" customFormat="1" ht="15"/>
    <row r="73" s="441" customFormat="1" ht="15"/>
    <row r="74" s="441" customFormat="1" ht="15"/>
    <row r="75" s="441" customFormat="1" ht="15"/>
    <row r="76" s="441" customFormat="1" ht="15"/>
    <row r="77" s="441" customFormat="1" ht="15"/>
    <row r="78" s="441" customFormat="1" ht="15"/>
    <row r="79" s="441" customFormat="1" ht="15"/>
    <row r="80" s="441" customFormat="1" ht="15"/>
  </sheetData>
  <mergeCells count="3">
    <mergeCell ref="A3:J3"/>
    <mergeCell ref="A4:J4"/>
    <mergeCell ref="A5:J5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C2630-F3B7-4972-990D-70656A3E1434}">
  <dimension ref="A1:K44"/>
  <sheetViews>
    <sheetView workbookViewId="0">
      <selection activeCell="R25" sqref="R25"/>
    </sheetView>
  </sheetViews>
  <sheetFormatPr defaultColWidth="9.140625" defaultRowHeight="12.75"/>
  <cols>
    <col min="1" max="1" width="1.85546875" style="449" customWidth="1"/>
    <col min="2" max="2" width="0.42578125" style="449" customWidth="1"/>
    <col min="3" max="3" width="3.5703125" style="449" customWidth="1"/>
    <col min="4" max="4" width="4.42578125" style="449" customWidth="1"/>
    <col min="5" max="5" width="3.42578125" style="449" customWidth="1"/>
    <col min="6" max="6" width="21.7109375" style="449" customWidth="1"/>
    <col min="7" max="7" width="11.5703125" style="449" customWidth="1"/>
    <col min="8" max="10" width="12.7109375" style="449" customWidth="1"/>
    <col min="11" max="11" width="3.5703125" style="449" customWidth="1"/>
    <col min="12" max="16384" width="9.140625" style="449"/>
  </cols>
  <sheetData>
    <row r="1" spans="1:11" s="441" customFormat="1" ht="15">
      <c r="A1" s="467" t="s">
        <v>429</v>
      </c>
      <c r="B1" s="440"/>
      <c r="C1" s="440"/>
      <c r="D1" s="440"/>
      <c r="E1" s="440"/>
      <c r="F1" s="440"/>
    </row>
    <row r="2" spans="1:11" s="441" customFormat="1" ht="15"/>
    <row r="3" spans="1:11" s="441" customFormat="1" ht="15">
      <c r="A3" s="595" t="s">
        <v>402</v>
      </c>
      <c r="B3" s="595"/>
      <c r="C3" s="595"/>
      <c r="D3" s="595"/>
      <c r="E3" s="595"/>
      <c r="F3" s="595"/>
      <c r="G3" s="595"/>
      <c r="H3" s="595"/>
      <c r="I3" s="595"/>
      <c r="J3" s="595"/>
      <c r="K3" s="595"/>
    </row>
    <row r="4" spans="1:11" s="441" customFormat="1" ht="15">
      <c r="A4" s="596" t="s">
        <v>450</v>
      </c>
      <c r="B4" s="596"/>
      <c r="C4" s="596"/>
      <c r="D4" s="596"/>
      <c r="E4" s="596"/>
      <c r="F4" s="596"/>
      <c r="G4" s="596"/>
      <c r="H4" s="596"/>
      <c r="I4" s="596"/>
      <c r="J4" s="596"/>
      <c r="K4" s="596"/>
    </row>
    <row r="5" spans="1:11" s="441" customFormat="1" ht="15">
      <c r="A5" s="599" t="s">
        <v>451</v>
      </c>
      <c r="B5" s="600"/>
      <c r="C5" s="600"/>
      <c r="D5" s="600"/>
      <c r="E5" s="600"/>
      <c r="F5" s="600"/>
      <c r="G5" s="600"/>
      <c r="H5" s="600"/>
      <c r="I5" s="600"/>
      <c r="J5" s="600"/>
      <c r="K5" s="600"/>
    </row>
    <row r="6" spans="1:11" s="441" customFormat="1" ht="15">
      <c r="A6" s="443"/>
      <c r="B6" s="443"/>
      <c r="C6" s="442"/>
      <c r="D6" s="442"/>
      <c r="E6" s="442"/>
      <c r="F6" s="442"/>
      <c r="G6" s="442"/>
      <c r="H6" s="442"/>
      <c r="I6" s="442"/>
      <c r="J6" s="442"/>
      <c r="K6" s="443"/>
    </row>
    <row r="7" spans="1:11" s="441" customFormat="1" ht="15">
      <c r="A7" s="443"/>
      <c r="B7" s="443"/>
      <c r="C7" s="443"/>
      <c r="D7" s="443"/>
      <c r="E7" s="443"/>
      <c r="F7" s="443"/>
      <c r="G7" s="443"/>
      <c r="H7" s="443"/>
      <c r="I7" s="443"/>
      <c r="J7" s="443"/>
      <c r="K7" s="443"/>
    </row>
    <row r="8" spans="1:11" s="441" customFormat="1" ht="15">
      <c r="A8" s="444"/>
      <c r="B8" s="443"/>
      <c r="C8" s="601" t="s">
        <v>452</v>
      </c>
      <c r="D8" s="596"/>
      <c r="E8" s="596"/>
      <c r="F8" s="596"/>
      <c r="G8" s="596"/>
      <c r="H8" s="402"/>
      <c r="I8" s="402"/>
      <c r="J8" s="402"/>
      <c r="K8" s="443"/>
    </row>
    <row r="9" spans="1:11" s="441" customFormat="1" ht="15">
      <c r="A9" s="444"/>
      <c r="B9" s="443"/>
      <c r="C9" s="445" t="s">
        <v>453</v>
      </c>
      <c r="D9" s="443"/>
      <c r="E9" s="443"/>
      <c r="F9" s="443"/>
      <c r="G9" s="443"/>
      <c r="H9" s="402"/>
      <c r="I9" s="402"/>
      <c r="J9" s="402"/>
      <c r="K9" s="443"/>
    </row>
    <row r="10" spans="1:11" s="441" customFormat="1" ht="15">
      <c r="A10" s="444"/>
      <c r="B10" s="443"/>
      <c r="C10" s="445"/>
      <c r="D10" s="443" t="s">
        <v>16</v>
      </c>
      <c r="E10" s="443"/>
      <c r="F10" s="443"/>
      <c r="G10" s="443"/>
      <c r="H10" s="402"/>
      <c r="I10" s="402"/>
      <c r="J10" s="473">
        <v>12200</v>
      </c>
      <c r="K10" s="443"/>
    </row>
    <row r="11" spans="1:11" s="441" customFormat="1" ht="15">
      <c r="A11" s="444"/>
      <c r="B11" s="443"/>
      <c r="C11" s="445"/>
      <c r="D11" s="443" t="s">
        <v>454</v>
      </c>
      <c r="E11" s="443"/>
      <c r="F11" s="443"/>
      <c r="G11" s="443"/>
      <c r="H11" s="402"/>
      <c r="I11" s="402"/>
      <c r="J11" s="422">
        <v>100</v>
      </c>
      <c r="K11" s="443"/>
    </row>
    <row r="12" spans="1:11" s="441" customFormat="1" ht="15">
      <c r="A12" s="444"/>
      <c r="B12" s="443"/>
      <c r="C12" s="445"/>
      <c r="D12" s="443" t="s">
        <v>189</v>
      </c>
      <c r="E12" s="443"/>
      <c r="F12" s="443"/>
      <c r="G12" s="443"/>
      <c r="H12" s="402"/>
      <c r="I12" s="402"/>
      <c r="J12" s="422">
        <v>3200</v>
      </c>
      <c r="K12" s="443"/>
    </row>
    <row r="13" spans="1:11" s="441" customFormat="1" ht="15">
      <c r="A13" s="444"/>
      <c r="B13" s="443"/>
      <c r="C13" s="445"/>
      <c r="D13" s="443" t="s">
        <v>373</v>
      </c>
      <c r="E13" s="443"/>
      <c r="F13" s="443"/>
      <c r="G13" s="443"/>
      <c r="H13" s="402"/>
      <c r="I13" s="447">
        <v>19250</v>
      </c>
      <c r="J13" s="402"/>
      <c r="K13" s="443"/>
    </row>
    <row r="14" spans="1:11" s="441" customFormat="1" ht="15.75" thickBot="1">
      <c r="A14" s="444"/>
      <c r="B14" s="443"/>
      <c r="C14" s="445"/>
      <c r="D14" s="443" t="s">
        <v>455</v>
      </c>
      <c r="E14" s="443"/>
      <c r="F14" s="443"/>
      <c r="G14" s="443"/>
      <c r="H14" s="402"/>
      <c r="I14" s="426">
        <v>2250</v>
      </c>
      <c r="J14" s="402">
        <v>17000</v>
      </c>
      <c r="K14" s="443"/>
    </row>
    <row r="15" spans="1:11" s="441" customFormat="1" ht="15">
      <c r="A15" s="444"/>
      <c r="B15" s="443"/>
      <c r="C15" s="445"/>
      <c r="D15" s="443" t="s">
        <v>321</v>
      </c>
      <c r="E15" s="443"/>
      <c r="F15" s="443"/>
      <c r="G15" s="443"/>
      <c r="H15" s="402"/>
      <c r="I15" s="423"/>
      <c r="J15" s="402">
        <v>35400</v>
      </c>
      <c r="K15" s="443"/>
    </row>
    <row r="16" spans="1:11" s="441" customFormat="1" ht="15">
      <c r="A16" s="444"/>
      <c r="B16" s="443"/>
      <c r="C16" s="445"/>
      <c r="D16" s="443" t="s">
        <v>456</v>
      </c>
      <c r="E16" s="443"/>
      <c r="F16" s="443"/>
      <c r="G16" s="443"/>
      <c r="H16" s="402"/>
      <c r="I16" s="402"/>
      <c r="J16" s="402"/>
      <c r="K16" s="443"/>
    </row>
    <row r="17" spans="1:11" s="441" customFormat="1" ht="15">
      <c r="A17" s="444"/>
      <c r="B17" s="443"/>
      <c r="C17" s="445"/>
      <c r="D17" s="443"/>
      <c r="E17" s="443" t="s">
        <v>457</v>
      </c>
      <c r="F17" s="443"/>
      <c r="G17" s="443"/>
      <c r="H17" s="402"/>
      <c r="I17" s="402">
        <v>775</v>
      </c>
      <c r="J17" s="402"/>
      <c r="K17" s="443"/>
    </row>
    <row r="18" spans="1:11" s="441" customFormat="1" ht="15">
      <c r="A18" s="444"/>
      <c r="B18" s="443"/>
      <c r="C18" s="445"/>
      <c r="D18" s="443"/>
      <c r="E18" s="443" t="s">
        <v>458</v>
      </c>
      <c r="F18" s="443"/>
      <c r="G18" s="443"/>
      <c r="H18" s="402"/>
      <c r="I18" s="402">
        <v>780</v>
      </c>
      <c r="J18" s="402"/>
      <c r="K18" s="443"/>
    </row>
    <row r="19" spans="1:11" s="441" customFormat="1" ht="15.75" thickBot="1">
      <c r="A19" s="444"/>
      <c r="B19" s="443"/>
      <c r="C19" s="445"/>
      <c r="D19" s="443"/>
      <c r="E19" s="443" t="s">
        <v>328</v>
      </c>
      <c r="F19" s="443"/>
      <c r="G19" s="443"/>
      <c r="H19" s="402"/>
      <c r="I19" s="426">
        <v>2200</v>
      </c>
      <c r="J19" s="426">
        <v>3755</v>
      </c>
      <c r="K19" s="443"/>
    </row>
    <row r="20" spans="1:11" s="441" customFormat="1" ht="15">
      <c r="A20" s="444"/>
      <c r="B20" s="443"/>
      <c r="C20" s="445"/>
      <c r="D20" s="443" t="s">
        <v>459</v>
      </c>
      <c r="E20" s="443"/>
      <c r="F20" s="443"/>
      <c r="G20" s="443"/>
      <c r="H20" s="402"/>
      <c r="I20" s="423"/>
      <c r="J20" s="423">
        <v>71655</v>
      </c>
      <c r="K20" s="443"/>
    </row>
    <row r="21" spans="1:11" s="441" customFormat="1" ht="15">
      <c r="A21" s="444"/>
      <c r="B21" s="443"/>
      <c r="C21" s="445" t="s">
        <v>460</v>
      </c>
      <c r="D21" s="443"/>
      <c r="E21" s="443"/>
      <c r="F21" s="443"/>
      <c r="G21" s="443"/>
      <c r="H21" s="402"/>
      <c r="I21" s="402"/>
      <c r="J21" s="402"/>
      <c r="K21" s="443"/>
    </row>
    <row r="22" spans="1:11" s="441" customFormat="1" ht="15">
      <c r="A22" s="444"/>
      <c r="B22" s="443"/>
      <c r="C22" s="445"/>
      <c r="D22" s="443" t="s">
        <v>461</v>
      </c>
      <c r="E22" s="443"/>
      <c r="F22" s="443"/>
      <c r="G22" s="443"/>
      <c r="H22" s="402"/>
      <c r="I22" s="402">
        <v>7642</v>
      </c>
      <c r="J22" s="402"/>
      <c r="K22" s="443"/>
    </row>
    <row r="23" spans="1:11" s="441" customFormat="1" ht="15">
      <c r="A23" s="444"/>
      <c r="B23" s="443"/>
      <c r="C23" s="445"/>
      <c r="D23" s="443" t="s">
        <v>462</v>
      </c>
      <c r="E23" s="443"/>
      <c r="F23" s="443"/>
      <c r="G23" s="443"/>
      <c r="H23" s="447">
        <v>48500</v>
      </c>
      <c r="I23" s="402"/>
      <c r="J23" s="402"/>
      <c r="K23" s="443"/>
    </row>
    <row r="24" spans="1:11" s="441" customFormat="1" ht="15.75" thickBot="1">
      <c r="A24" s="444"/>
      <c r="B24" s="443"/>
      <c r="C24" s="445"/>
      <c r="D24" s="443" t="s">
        <v>463</v>
      </c>
      <c r="E24" s="443"/>
      <c r="F24" s="443"/>
      <c r="G24" s="443"/>
      <c r="H24" s="426">
        <v>13000</v>
      </c>
      <c r="I24" s="402">
        <v>35500</v>
      </c>
      <c r="J24" s="402"/>
      <c r="K24" s="443"/>
    </row>
    <row r="25" spans="1:11" s="441" customFormat="1" ht="15">
      <c r="A25" s="444"/>
      <c r="B25" s="443"/>
      <c r="C25" s="445"/>
      <c r="D25" s="443" t="s">
        <v>464</v>
      </c>
      <c r="E25" s="443"/>
      <c r="F25" s="443"/>
      <c r="G25" s="443"/>
      <c r="H25" s="423">
        <v>8000</v>
      </c>
      <c r="I25" s="402"/>
      <c r="J25" s="402"/>
      <c r="K25" s="443"/>
    </row>
    <row r="26" spans="1:11" s="441" customFormat="1" ht="15.75" thickBot="1">
      <c r="A26" s="444"/>
      <c r="B26" s="443"/>
      <c r="C26" s="445"/>
      <c r="D26" s="443" t="s">
        <v>463</v>
      </c>
      <c r="E26" s="443"/>
      <c r="F26" s="443"/>
      <c r="G26" s="443"/>
      <c r="H26" s="426">
        <v>2300</v>
      </c>
      <c r="I26" s="402">
        <v>5700</v>
      </c>
      <c r="J26" s="402"/>
      <c r="K26" s="443"/>
    </row>
    <row r="27" spans="1:11" s="441" customFormat="1" ht="15">
      <c r="A27" s="444"/>
      <c r="B27" s="443"/>
      <c r="C27" s="445"/>
      <c r="D27" s="443" t="s">
        <v>465</v>
      </c>
      <c r="E27" s="443"/>
      <c r="F27" s="443"/>
      <c r="G27" s="443"/>
      <c r="H27" s="423">
        <v>16400</v>
      </c>
      <c r="I27" s="402"/>
      <c r="J27" s="402"/>
      <c r="K27" s="443"/>
    </row>
    <row r="28" spans="1:11" s="441" customFormat="1" ht="15.75" thickBot="1">
      <c r="A28" s="444"/>
      <c r="B28" s="443"/>
      <c r="C28" s="445"/>
      <c r="D28" s="443" t="s">
        <v>463</v>
      </c>
      <c r="E28" s="443"/>
      <c r="F28" s="443"/>
      <c r="G28" s="443"/>
      <c r="H28" s="426">
        <v>3600</v>
      </c>
      <c r="I28" s="448">
        <v>12800</v>
      </c>
      <c r="J28" s="402"/>
      <c r="K28" s="443"/>
    </row>
    <row r="29" spans="1:11" s="441" customFormat="1" ht="15">
      <c r="A29" s="444"/>
      <c r="B29" s="443"/>
      <c r="C29" s="445"/>
      <c r="D29" s="443" t="s">
        <v>378</v>
      </c>
      <c r="E29" s="443"/>
      <c r="F29" s="443"/>
      <c r="G29" s="443"/>
      <c r="H29" s="472">
        <v>6000</v>
      </c>
      <c r="I29" s="448"/>
      <c r="J29" s="402"/>
      <c r="K29" s="443"/>
    </row>
    <row r="30" spans="1:11" s="441" customFormat="1" ht="15.75" thickBot="1">
      <c r="A30" s="444"/>
      <c r="B30" s="443"/>
      <c r="C30" s="445"/>
      <c r="D30" s="443" t="s">
        <v>463</v>
      </c>
      <c r="E30" s="443"/>
      <c r="F30" s="443"/>
      <c r="G30" s="443"/>
      <c r="H30" s="426">
        <v>2500</v>
      </c>
      <c r="I30" s="426">
        <v>3500</v>
      </c>
      <c r="J30" s="402"/>
      <c r="K30" s="443"/>
    </row>
    <row r="31" spans="1:11" s="441" customFormat="1" ht="15.75" thickBot="1">
      <c r="A31" s="444"/>
      <c r="B31" s="443"/>
      <c r="C31" s="445"/>
      <c r="D31" s="443" t="s">
        <v>466</v>
      </c>
      <c r="E31" s="443"/>
      <c r="F31" s="443"/>
      <c r="G31" s="443"/>
      <c r="H31" s="423"/>
      <c r="I31" s="423"/>
      <c r="J31" s="426">
        <v>65142</v>
      </c>
      <c r="K31" s="443"/>
    </row>
    <row r="32" spans="1:11" s="441" customFormat="1" ht="15.75" thickBot="1">
      <c r="A32" s="444"/>
      <c r="B32" s="443"/>
      <c r="C32" s="445" t="s">
        <v>467</v>
      </c>
      <c r="D32" s="443"/>
      <c r="E32" s="443"/>
      <c r="F32" s="443"/>
      <c r="G32" s="443"/>
      <c r="H32" s="402"/>
      <c r="I32" s="402"/>
      <c r="J32" s="469">
        <v>136797</v>
      </c>
      <c r="K32" s="443"/>
    </row>
    <row r="33" spans="1:11" s="441" customFormat="1" ht="15.75" thickTop="1">
      <c r="A33" s="444"/>
      <c r="B33" s="443"/>
      <c r="C33" s="445"/>
      <c r="D33" s="443"/>
      <c r="E33" s="443"/>
      <c r="F33" s="443"/>
      <c r="G33" s="443"/>
      <c r="H33" s="402"/>
      <c r="I33" s="402"/>
      <c r="J33" s="423"/>
      <c r="K33" s="443"/>
    </row>
    <row r="34" spans="1:11" s="441" customFormat="1" ht="15">
      <c r="A34" s="444"/>
      <c r="B34" s="443"/>
      <c r="C34" s="601" t="s">
        <v>468</v>
      </c>
      <c r="D34" s="596"/>
      <c r="E34" s="596"/>
      <c r="F34" s="596"/>
      <c r="G34" s="596"/>
      <c r="H34" s="402"/>
      <c r="I34" s="402"/>
      <c r="J34" s="402"/>
      <c r="K34" s="443"/>
    </row>
    <row r="35" spans="1:11" s="441" customFormat="1" ht="15">
      <c r="A35" s="444"/>
      <c r="B35" s="443"/>
      <c r="C35" s="445" t="s">
        <v>469</v>
      </c>
      <c r="D35" s="443"/>
      <c r="E35" s="443"/>
      <c r="F35" s="443"/>
      <c r="G35" s="443"/>
      <c r="H35" s="402"/>
      <c r="I35" s="402"/>
      <c r="J35" s="402"/>
      <c r="K35" s="443"/>
    </row>
    <row r="36" spans="1:11" s="441" customFormat="1" ht="15">
      <c r="A36" s="444"/>
      <c r="B36" s="443"/>
      <c r="C36" s="445"/>
      <c r="D36" s="443" t="s">
        <v>470</v>
      </c>
      <c r="E36" s="443"/>
      <c r="F36" s="443"/>
      <c r="G36" s="443"/>
      <c r="H36" s="402"/>
      <c r="I36" s="447">
        <v>4000</v>
      </c>
      <c r="J36" s="402"/>
      <c r="K36" s="443"/>
    </row>
    <row r="37" spans="1:11" s="441" customFormat="1" ht="15">
      <c r="A37" s="444"/>
      <c r="B37" s="443"/>
      <c r="C37" s="445"/>
      <c r="D37" s="443" t="s">
        <v>381</v>
      </c>
      <c r="E37" s="443"/>
      <c r="F37" s="443"/>
      <c r="G37" s="443"/>
      <c r="H37" s="402"/>
      <c r="I37" s="402">
        <v>14140</v>
      </c>
      <c r="J37" s="402"/>
      <c r="K37" s="443"/>
    </row>
    <row r="38" spans="1:11" ht="15.75" thickBot="1">
      <c r="A38" s="444"/>
      <c r="B38" s="443"/>
      <c r="C38" s="445"/>
      <c r="D38" s="443" t="s">
        <v>352</v>
      </c>
      <c r="E38" s="443"/>
      <c r="F38" s="443"/>
      <c r="G38" s="443"/>
      <c r="H38" s="402"/>
      <c r="I38" s="426">
        <v>240</v>
      </c>
      <c r="J38" s="402"/>
      <c r="K38" s="443"/>
    </row>
    <row r="39" spans="1:11" ht="15">
      <c r="A39" s="444"/>
      <c r="B39" s="443"/>
      <c r="C39" s="445"/>
      <c r="D39" s="443" t="s">
        <v>471</v>
      </c>
      <c r="E39" s="443"/>
      <c r="F39" s="443"/>
      <c r="G39" s="443"/>
      <c r="H39" s="402"/>
      <c r="I39" s="423"/>
      <c r="J39" s="447">
        <v>18380</v>
      </c>
      <c r="K39" s="443"/>
    </row>
    <row r="40" spans="1:11" ht="15">
      <c r="A40" s="444"/>
      <c r="B40" s="443"/>
      <c r="C40" s="445"/>
      <c r="D40" s="443"/>
      <c r="E40" s="443"/>
      <c r="F40" s="443"/>
      <c r="G40" s="443"/>
      <c r="H40" s="402"/>
      <c r="I40" s="423"/>
      <c r="J40" s="402"/>
      <c r="K40" s="443"/>
    </row>
    <row r="41" spans="1:11" ht="15">
      <c r="A41" s="444"/>
      <c r="B41" s="443"/>
      <c r="C41" s="445"/>
      <c r="D41" s="443"/>
      <c r="E41" s="443"/>
      <c r="F41" s="443"/>
      <c r="G41" s="443"/>
      <c r="H41" s="402"/>
      <c r="I41" s="423"/>
      <c r="J41" s="402"/>
      <c r="K41" s="443"/>
    </row>
    <row r="42" spans="1:11" ht="15">
      <c r="A42" s="444"/>
      <c r="B42" s="443"/>
      <c r="C42" s="445"/>
      <c r="D42" s="443"/>
      <c r="E42" s="443"/>
      <c r="F42" s="443"/>
      <c r="G42" s="443"/>
      <c r="H42" s="402"/>
      <c r="I42" s="423"/>
      <c r="J42" s="402"/>
      <c r="K42" s="443"/>
    </row>
    <row r="43" spans="1:11" ht="15">
      <c r="A43" s="444"/>
      <c r="B43" s="443"/>
      <c r="C43" s="445"/>
      <c r="D43" s="443"/>
      <c r="E43" s="443"/>
      <c r="F43" s="443"/>
      <c r="G43" s="443"/>
      <c r="H43" s="402"/>
      <c r="I43" s="423"/>
      <c r="J43" s="402"/>
      <c r="K43" s="443"/>
    </row>
    <row r="44" spans="1:11" ht="15">
      <c r="A44" s="470"/>
      <c r="B44" s="468"/>
      <c r="C44" s="471"/>
      <c r="D44" s="468"/>
      <c r="E44" s="468"/>
      <c r="F44" s="468"/>
      <c r="G44" s="468"/>
      <c r="H44" s="448"/>
      <c r="I44" s="448"/>
      <c r="J44" s="448"/>
      <c r="K44" s="468"/>
    </row>
  </sheetData>
  <mergeCells count="5">
    <mergeCell ref="A3:K3"/>
    <mergeCell ref="A4:K4"/>
    <mergeCell ref="A5:K5"/>
    <mergeCell ref="C8:G8"/>
    <mergeCell ref="C34:G3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E2FC0-63DD-4F67-98DA-334E67937C11}">
  <dimension ref="A1:K39"/>
  <sheetViews>
    <sheetView workbookViewId="0">
      <selection activeCell="Q19" sqref="Q19"/>
    </sheetView>
  </sheetViews>
  <sheetFormatPr defaultColWidth="9.140625" defaultRowHeight="12.75"/>
  <cols>
    <col min="1" max="1" width="1.85546875" style="449" customWidth="1"/>
    <col min="2" max="2" width="0.42578125" style="449" customWidth="1"/>
    <col min="3" max="3" width="3.5703125" style="449" customWidth="1"/>
    <col min="4" max="4" width="4.42578125" style="449" customWidth="1"/>
    <col min="5" max="5" width="3.42578125" style="449" customWidth="1"/>
    <col min="6" max="6" width="21.7109375" style="449" customWidth="1"/>
    <col min="7" max="7" width="11.140625" style="449" customWidth="1"/>
    <col min="8" max="10" width="12.7109375" style="449" customWidth="1"/>
    <col min="11" max="11" width="1.85546875" style="449" customWidth="1"/>
    <col min="12" max="16384" width="9.140625" style="449"/>
  </cols>
  <sheetData>
    <row r="1" spans="1:11" s="441" customFormat="1" ht="15">
      <c r="A1" s="467" t="s">
        <v>429</v>
      </c>
      <c r="B1" s="440"/>
      <c r="C1" s="440"/>
      <c r="D1" s="440"/>
      <c r="E1" s="440"/>
      <c r="F1" s="440"/>
      <c r="I1" s="474"/>
    </row>
    <row r="2" spans="1:11" s="441" customFormat="1" ht="15"/>
    <row r="3" spans="1:11" s="441" customFormat="1" ht="15">
      <c r="A3" s="595" t="s">
        <v>402</v>
      </c>
      <c r="B3" s="595"/>
      <c r="C3" s="595"/>
      <c r="D3" s="595"/>
      <c r="E3" s="595"/>
      <c r="F3" s="595"/>
      <c r="G3" s="595"/>
      <c r="H3" s="595"/>
      <c r="I3" s="595"/>
      <c r="J3" s="595"/>
      <c r="K3" s="595"/>
    </row>
    <row r="4" spans="1:11" s="441" customFormat="1" ht="15">
      <c r="A4" s="596" t="s">
        <v>472</v>
      </c>
      <c r="B4" s="596"/>
      <c r="C4" s="596"/>
      <c r="D4" s="596"/>
      <c r="E4" s="596"/>
      <c r="F4" s="596"/>
      <c r="G4" s="596"/>
      <c r="H4" s="596"/>
      <c r="I4" s="596"/>
      <c r="J4" s="596"/>
      <c r="K4" s="596"/>
    </row>
    <row r="5" spans="1:11" s="441" customFormat="1" ht="15">
      <c r="A5" s="599" t="s">
        <v>451</v>
      </c>
      <c r="B5" s="600"/>
      <c r="C5" s="600"/>
      <c r="D5" s="600"/>
      <c r="E5" s="600"/>
      <c r="F5" s="600"/>
      <c r="G5" s="600"/>
      <c r="H5" s="600"/>
      <c r="I5" s="600"/>
      <c r="J5" s="600"/>
      <c r="K5" s="600"/>
    </row>
    <row r="6" spans="1:11" s="441" customFormat="1" ht="15">
      <c r="A6" s="443"/>
      <c r="B6" s="443"/>
      <c r="C6" s="442"/>
      <c r="D6" s="442"/>
      <c r="E6" s="442"/>
      <c r="F6" s="442"/>
      <c r="G6" s="442"/>
      <c r="H6" s="442"/>
      <c r="I6" s="442"/>
      <c r="J6" s="442"/>
      <c r="K6" s="443"/>
    </row>
    <row r="7" spans="1:11" s="441" customFormat="1" ht="15">
      <c r="A7" s="443"/>
      <c r="B7" s="443"/>
      <c r="C7" s="443"/>
      <c r="D7" s="443"/>
      <c r="E7" s="443"/>
      <c r="F7" s="443"/>
      <c r="G7" s="443"/>
      <c r="H7" s="443"/>
      <c r="I7" s="443"/>
      <c r="J7" s="443"/>
      <c r="K7" s="443"/>
    </row>
    <row r="8" spans="1:11" s="441" customFormat="1" ht="15">
      <c r="A8" s="444"/>
      <c r="B8" s="443"/>
      <c r="C8" s="445" t="s">
        <v>473</v>
      </c>
      <c r="D8" s="443"/>
      <c r="E8" s="443"/>
      <c r="F8" s="443"/>
      <c r="G8" s="443"/>
      <c r="H8" s="402"/>
      <c r="I8" s="402"/>
      <c r="J8" s="402"/>
      <c r="K8" s="443"/>
    </row>
    <row r="9" spans="1:11" s="441" customFormat="1" ht="15">
      <c r="A9" s="444"/>
      <c r="B9" s="443"/>
      <c r="C9" s="445"/>
      <c r="D9" s="443" t="s">
        <v>474</v>
      </c>
      <c r="E9" s="443"/>
      <c r="F9" s="443"/>
      <c r="G9" s="443"/>
      <c r="H9" s="402"/>
      <c r="I9" s="402">
        <v>15950</v>
      </c>
      <c r="J9" s="402"/>
      <c r="K9" s="443"/>
    </row>
    <row r="10" spans="1:11" s="441" customFormat="1" ht="15.75" thickBot="1">
      <c r="A10" s="444"/>
      <c r="B10" s="443"/>
      <c r="C10" s="445"/>
      <c r="D10" s="443" t="s">
        <v>475</v>
      </c>
      <c r="E10" s="443"/>
      <c r="F10" s="443"/>
      <c r="G10" s="443"/>
      <c r="H10" s="402"/>
      <c r="I10" s="426">
        <v>4000</v>
      </c>
      <c r="J10" s="402"/>
      <c r="K10" s="443"/>
    </row>
    <row r="11" spans="1:11" s="441" customFormat="1" ht="15.75" thickBot="1">
      <c r="A11" s="444"/>
      <c r="B11" s="443"/>
      <c r="C11" s="445"/>
      <c r="D11" s="443" t="s">
        <v>476</v>
      </c>
      <c r="E11" s="443"/>
      <c r="F11" s="443"/>
      <c r="G11" s="443"/>
      <c r="H11" s="402"/>
      <c r="I11" s="423"/>
      <c r="J11" s="426">
        <v>19950</v>
      </c>
      <c r="K11" s="443"/>
    </row>
    <row r="12" spans="1:11" s="441" customFormat="1" ht="15">
      <c r="A12" s="444"/>
      <c r="B12" s="443"/>
      <c r="C12" s="445" t="s">
        <v>477</v>
      </c>
      <c r="D12" s="443"/>
      <c r="E12" s="443"/>
      <c r="F12" s="443"/>
      <c r="G12" s="443"/>
      <c r="H12" s="402"/>
      <c r="I12" s="402"/>
      <c r="J12" s="423">
        <v>38330</v>
      </c>
      <c r="K12" s="443"/>
    </row>
    <row r="13" spans="1:11" s="441" customFormat="1" ht="15">
      <c r="A13" s="444"/>
      <c r="B13" s="443"/>
      <c r="C13" s="445"/>
      <c r="D13" s="443"/>
      <c r="E13" s="443"/>
      <c r="F13" s="443"/>
      <c r="G13" s="443"/>
      <c r="H13" s="402"/>
      <c r="I13" s="402"/>
      <c r="J13" s="402"/>
      <c r="K13" s="443"/>
    </row>
    <row r="14" spans="1:11" s="441" customFormat="1" ht="15">
      <c r="A14" s="444"/>
      <c r="B14" s="443"/>
      <c r="C14" s="445" t="s">
        <v>478</v>
      </c>
      <c r="D14" s="443"/>
      <c r="E14" s="443"/>
      <c r="F14" s="443"/>
      <c r="G14" s="443"/>
      <c r="H14" s="402"/>
      <c r="I14" s="402"/>
      <c r="J14" s="402"/>
      <c r="K14" s="443"/>
    </row>
    <row r="15" spans="1:11" s="441" customFormat="1" ht="15.75" thickBot="1">
      <c r="A15" s="444"/>
      <c r="B15" s="443"/>
      <c r="C15" s="445"/>
      <c r="D15" s="443" t="s">
        <v>479</v>
      </c>
      <c r="E15" s="443"/>
      <c r="F15" s="443"/>
      <c r="G15" s="443"/>
      <c r="H15" s="402"/>
      <c r="I15" s="402"/>
      <c r="J15" s="426">
        <v>98467</v>
      </c>
      <c r="K15" s="443"/>
    </row>
    <row r="16" spans="1:11" s="441" customFormat="1" ht="15.75" thickBot="1">
      <c r="A16" s="444"/>
      <c r="B16" s="443"/>
      <c r="C16" s="445" t="s">
        <v>480</v>
      </c>
      <c r="D16" s="443"/>
      <c r="E16" s="443"/>
      <c r="F16" s="443"/>
      <c r="G16" s="443"/>
      <c r="H16" s="402"/>
      <c r="I16" s="402"/>
      <c r="J16" s="469">
        <v>136797</v>
      </c>
      <c r="K16" s="443"/>
    </row>
    <row r="17" spans="1:11" s="441" customFormat="1" ht="15.75" thickTop="1">
      <c r="A17" s="470"/>
      <c r="B17" s="468"/>
      <c r="C17" s="471"/>
      <c r="D17" s="468"/>
      <c r="E17" s="468"/>
      <c r="F17" s="468"/>
      <c r="G17" s="468"/>
      <c r="H17" s="448"/>
      <c r="I17" s="448"/>
      <c r="J17" s="475"/>
      <c r="K17" s="468"/>
    </row>
    <row r="18" spans="1:11" s="441" customFormat="1" ht="15">
      <c r="A18" s="470"/>
      <c r="B18" s="468"/>
      <c r="C18" s="471"/>
      <c r="D18" s="468"/>
      <c r="E18" s="468"/>
      <c r="F18" s="468"/>
      <c r="G18" s="468"/>
      <c r="H18" s="448"/>
      <c r="I18" s="448"/>
      <c r="J18" s="402"/>
      <c r="K18" s="468"/>
    </row>
    <row r="19" spans="1:11" s="441" customFormat="1" ht="15">
      <c r="A19" s="470"/>
      <c r="B19" s="468"/>
      <c r="C19" s="471"/>
      <c r="D19" s="468"/>
      <c r="E19" s="468"/>
      <c r="F19" s="468"/>
      <c r="G19" s="468"/>
      <c r="H19" s="448"/>
      <c r="I19" s="448"/>
      <c r="J19" s="402"/>
      <c r="K19" s="468"/>
    </row>
    <row r="20" spans="1:11" s="441" customFormat="1" ht="15">
      <c r="A20" s="470"/>
      <c r="B20" s="468"/>
      <c r="C20" s="471"/>
      <c r="D20" s="468"/>
      <c r="E20" s="468"/>
      <c r="F20" s="468"/>
      <c r="G20" s="468"/>
      <c r="H20" s="448"/>
      <c r="I20" s="448"/>
      <c r="J20" s="402"/>
      <c r="K20" s="468"/>
    </row>
    <row r="21" spans="1:11" s="441" customFormat="1" ht="15">
      <c r="A21" s="470"/>
      <c r="B21" s="468"/>
      <c r="C21" s="471"/>
      <c r="D21" s="468"/>
      <c r="E21" s="468"/>
      <c r="F21" s="468"/>
      <c r="G21" s="468"/>
      <c r="H21" s="448"/>
      <c r="I21" s="448"/>
      <c r="J21" s="402"/>
      <c r="K21" s="468"/>
    </row>
    <row r="22" spans="1:11" s="441" customFormat="1" ht="15">
      <c r="A22" s="470"/>
      <c r="B22" s="468"/>
      <c r="C22" s="471"/>
      <c r="D22" s="468"/>
      <c r="E22" s="468"/>
      <c r="F22" s="468"/>
      <c r="G22" s="468"/>
      <c r="H22" s="448"/>
      <c r="I22" s="448"/>
      <c r="J22" s="402"/>
      <c r="K22" s="468"/>
    </row>
    <row r="23" spans="1:11" s="441" customFormat="1" ht="15">
      <c r="A23" s="470"/>
      <c r="B23" s="468"/>
      <c r="C23" s="471"/>
      <c r="D23" s="468"/>
      <c r="E23" s="468"/>
      <c r="F23" s="468"/>
      <c r="G23" s="468"/>
      <c r="H23" s="448"/>
      <c r="I23" s="448"/>
      <c r="J23" s="402"/>
      <c r="K23" s="468"/>
    </row>
    <row r="24" spans="1:11" s="441" customFormat="1" ht="15">
      <c r="A24" s="470"/>
      <c r="B24" s="468"/>
      <c r="C24" s="471"/>
      <c r="D24" s="468"/>
      <c r="E24" s="468"/>
      <c r="F24" s="468"/>
      <c r="G24" s="468"/>
      <c r="H24" s="448"/>
      <c r="I24" s="448"/>
      <c r="J24" s="402"/>
      <c r="K24" s="468"/>
    </row>
    <row r="25" spans="1:11" s="441" customFormat="1" ht="15">
      <c r="A25" s="470"/>
      <c r="B25" s="468"/>
      <c r="C25" s="471"/>
      <c r="D25" s="468"/>
      <c r="E25" s="468"/>
      <c r="F25" s="468"/>
      <c r="G25" s="468"/>
      <c r="H25" s="448"/>
      <c r="I25" s="448"/>
      <c r="J25" s="472"/>
      <c r="K25" s="468"/>
    </row>
    <row r="26" spans="1:11" s="441" customFormat="1" ht="15">
      <c r="A26" s="470"/>
      <c r="B26" s="468"/>
      <c r="C26" s="471"/>
      <c r="D26" s="468"/>
      <c r="E26" s="468"/>
      <c r="F26" s="468"/>
      <c r="G26" s="468"/>
      <c r="H26" s="448"/>
      <c r="I26" s="448"/>
      <c r="J26" s="448"/>
      <c r="K26" s="468"/>
    </row>
    <row r="27" spans="1:11" s="441" customFormat="1" ht="15"/>
    <row r="28" spans="1:11" s="441" customFormat="1" ht="15">
      <c r="A28" s="441" t="s">
        <v>197</v>
      </c>
      <c r="C28" s="476"/>
      <c r="E28" s="441" t="s">
        <v>481</v>
      </c>
    </row>
    <row r="29" spans="1:11" s="441" customFormat="1" ht="15">
      <c r="C29" s="476"/>
      <c r="E29" s="477"/>
      <c r="F29" s="478"/>
      <c r="G29" s="478"/>
      <c r="H29" s="479"/>
    </row>
    <row r="30" spans="1:11" s="441" customFormat="1" ht="15"/>
    <row r="31" spans="1:11" s="441" customFormat="1" ht="15"/>
    <row r="32" spans="1:11" s="441" customFormat="1" ht="15"/>
    <row r="33" spans="1:11" s="441" customFormat="1" ht="15"/>
    <row r="34" spans="1:11" s="441" customFormat="1" ht="15">
      <c r="A34" s="449"/>
      <c r="B34" s="449"/>
      <c r="C34" s="449"/>
      <c r="D34" s="449"/>
      <c r="E34" s="449"/>
      <c r="F34" s="449"/>
      <c r="G34" s="449"/>
      <c r="H34" s="449"/>
      <c r="I34" s="449"/>
      <c r="J34" s="449"/>
      <c r="K34" s="449"/>
    </row>
    <row r="35" spans="1:11" s="441" customFormat="1" ht="15">
      <c r="A35" s="449"/>
      <c r="B35" s="449"/>
      <c r="C35" s="449"/>
      <c r="D35" s="449"/>
      <c r="E35" s="449"/>
      <c r="F35" s="449"/>
      <c r="G35" s="449"/>
      <c r="H35" s="449"/>
      <c r="I35" s="449"/>
      <c r="J35" s="449"/>
      <c r="K35" s="449"/>
    </row>
    <row r="36" spans="1:11" s="441" customFormat="1" ht="15">
      <c r="A36" s="449"/>
      <c r="B36" s="449"/>
      <c r="C36" s="449"/>
      <c r="D36" s="449"/>
      <c r="E36" s="449"/>
      <c r="F36" s="449"/>
      <c r="G36" s="449"/>
      <c r="H36" s="449"/>
      <c r="I36" s="449"/>
      <c r="J36" s="449"/>
      <c r="K36" s="449"/>
    </row>
    <row r="37" spans="1:11" s="441" customFormat="1" ht="15">
      <c r="A37" s="449"/>
      <c r="B37" s="449"/>
      <c r="C37" s="449"/>
      <c r="D37" s="449"/>
      <c r="E37" s="449"/>
      <c r="F37" s="449"/>
      <c r="G37" s="449"/>
      <c r="H37" s="449"/>
      <c r="I37" s="449"/>
      <c r="J37" s="449"/>
      <c r="K37" s="449"/>
    </row>
    <row r="38" spans="1:11" s="441" customFormat="1" ht="15">
      <c r="A38" s="449"/>
      <c r="B38" s="449"/>
      <c r="C38" s="449"/>
      <c r="D38" s="449"/>
      <c r="E38" s="449"/>
      <c r="F38" s="449"/>
      <c r="G38" s="449"/>
      <c r="H38" s="449"/>
      <c r="I38" s="449"/>
      <c r="J38" s="449"/>
      <c r="K38" s="449"/>
    </row>
    <row r="39" spans="1:11" s="441" customFormat="1" ht="15">
      <c r="A39" s="449"/>
      <c r="B39" s="449"/>
      <c r="C39" s="449"/>
      <c r="D39" s="449"/>
      <c r="E39" s="449"/>
      <c r="F39" s="449"/>
      <c r="G39" s="449"/>
      <c r="H39" s="449"/>
      <c r="I39" s="449"/>
      <c r="J39" s="449"/>
      <c r="K39" s="449"/>
    </row>
  </sheetData>
  <mergeCells count="3">
    <mergeCell ref="A3:K3"/>
    <mergeCell ref="A4:K4"/>
    <mergeCell ref="A5:K5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C53E0-DAD0-4410-A2B1-1C447BF2747B}">
  <dimension ref="A1:J53"/>
  <sheetViews>
    <sheetView topLeftCell="A13" workbookViewId="0">
      <selection activeCell="P17" sqref="P17"/>
    </sheetView>
  </sheetViews>
  <sheetFormatPr defaultColWidth="9.140625" defaultRowHeight="15.75"/>
  <cols>
    <col min="1" max="6" width="9.140625" style="481"/>
    <col min="7" max="8" width="12.7109375" style="481" bestFit="1" customWidth="1"/>
    <col min="9" max="9" width="14" style="481" bestFit="1" customWidth="1"/>
    <col min="10" max="16384" width="9.140625" style="481"/>
  </cols>
  <sheetData>
    <row r="1" spans="1:10">
      <c r="A1" s="480" t="s">
        <v>482</v>
      </c>
      <c r="B1" s="480"/>
    </row>
    <row r="3" spans="1:10">
      <c r="A3" s="684" t="s">
        <v>569</v>
      </c>
      <c r="B3" s="684"/>
      <c r="C3" s="684"/>
      <c r="D3" s="684"/>
      <c r="E3" s="684"/>
      <c r="F3" s="684"/>
      <c r="G3" s="684"/>
      <c r="H3" s="684"/>
      <c r="I3" s="684"/>
      <c r="J3" s="683"/>
    </row>
    <row r="4" spans="1:10">
      <c r="A4" s="684" t="s">
        <v>403</v>
      </c>
      <c r="B4" s="684"/>
      <c r="C4" s="684"/>
      <c r="D4" s="684"/>
      <c r="E4" s="684"/>
      <c r="F4" s="684"/>
      <c r="G4" s="684"/>
      <c r="H4" s="684"/>
      <c r="I4" s="684"/>
      <c r="J4" s="683"/>
    </row>
    <row r="5" spans="1:10">
      <c r="A5" s="684" t="s">
        <v>369</v>
      </c>
      <c r="B5" s="684"/>
      <c r="C5" s="684"/>
      <c r="D5" s="684"/>
      <c r="E5" s="684"/>
      <c r="F5" s="684"/>
      <c r="G5" s="684"/>
      <c r="H5" s="684"/>
      <c r="I5" s="684"/>
      <c r="J5" s="683"/>
    </row>
    <row r="6" spans="1:10">
      <c r="A6" s="485"/>
      <c r="B6" s="485"/>
      <c r="C6" s="485"/>
      <c r="D6" s="485"/>
      <c r="E6" s="485"/>
      <c r="F6" s="485"/>
      <c r="G6" s="485"/>
      <c r="H6" s="485"/>
      <c r="I6" s="485"/>
      <c r="J6" s="683"/>
    </row>
    <row r="7" spans="1:10">
      <c r="A7" s="685" t="s">
        <v>404</v>
      </c>
      <c r="B7" s="685"/>
      <c r="C7" s="685"/>
      <c r="D7" s="685"/>
      <c r="E7" s="685"/>
      <c r="F7" s="685"/>
      <c r="G7" s="686"/>
      <c r="H7" s="686"/>
      <c r="I7" s="686"/>
      <c r="J7" s="683"/>
    </row>
    <row r="8" spans="1:10">
      <c r="A8" s="685"/>
      <c r="B8" s="685" t="s">
        <v>47</v>
      </c>
      <c r="C8" s="685"/>
      <c r="D8" s="685"/>
      <c r="E8" s="685"/>
      <c r="F8" s="685"/>
      <c r="G8" s="686"/>
      <c r="H8" s="685"/>
      <c r="I8" s="687">
        <v>167060</v>
      </c>
      <c r="J8" s="683"/>
    </row>
    <row r="9" spans="1:10">
      <c r="A9" s="685"/>
      <c r="B9" s="685" t="s">
        <v>580</v>
      </c>
      <c r="C9" s="685"/>
      <c r="D9" s="685"/>
      <c r="E9" s="685"/>
      <c r="F9" s="685"/>
      <c r="G9" s="686"/>
      <c r="H9" s="685"/>
      <c r="I9" s="688">
        <v>180</v>
      </c>
      <c r="J9" s="683"/>
    </row>
    <row r="10" spans="1:10">
      <c r="A10" s="685"/>
      <c r="B10" s="685" t="s">
        <v>406</v>
      </c>
      <c r="C10" s="685"/>
      <c r="D10" s="685"/>
      <c r="E10" s="685"/>
      <c r="F10" s="685"/>
      <c r="G10" s="686"/>
      <c r="H10" s="686"/>
      <c r="I10" s="686">
        <f>I8-I9</f>
        <v>166880</v>
      </c>
      <c r="J10" s="683"/>
    </row>
    <row r="11" spans="1:10">
      <c r="A11" s="685" t="s">
        <v>407</v>
      </c>
      <c r="B11" s="685"/>
      <c r="C11" s="685"/>
      <c r="D11" s="685"/>
      <c r="E11" s="685"/>
      <c r="F11" s="685"/>
      <c r="G11" s="686"/>
      <c r="H11" s="686"/>
      <c r="I11" s="686"/>
      <c r="J11" s="683"/>
    </row>
    <row r="12" spans="1:10">
      <c r="A12" s="685"/>
      <c r="B12" s="685" t="s">
        <v>408</v>
      </c>
      <c r="C12" s="685"/>
      <c r="D12" s="685"/>
      <c r="E12" s="685"/>
      <c r="F12" s="685"/>
      <c r="G12" s="686"/>
      <c r="H12" s="486">
        <v>18500</v>
      </c>
      <c r="I12" s="686"/>
      <c r="J12" s="683"/>
    </row>
    <row r="13" spans="1:10">
      <c r="A13" s="685"/>
      <c r="B13" s="685" t="s">
        <v>101</v>
      </c>
      <c r="C13" s="685"/>
      <c r="D13" s="685"/>
      <c r="E13" s="685"/>
      <c r="F13" s="685"/>
      <c r="G13" s="486">
        <v>90500</v>
      </c>
      <c r="H13" s="686"/>
      <c r="I13" s="686"/>
      <c r="J13" s="683"/>
    </row>
    <row r="14" spans="1:10">
      <c r="A14" s="685"/>
      <c r="B14" s="685" t="s">
        <v>102</v>
      </c>
      <c r="C14" s="685"/>
      <c r="D14" s="685"/>
      <c r="E14" s="685"/>
      <c r="F14" s="685"/>
      <c r="G14" s="688">
        <v>275</v>
      </c>
      <c r="H14" s="686"/>
      <c r="I14" s="686"/>
      <c r="J14" s="683"/>
    </row>
    <row r="15" spans="1:10">
      <c r="A15" s="685"/>
      <c r="B15" s="685" t="s">
        <v>409</v>
      </c>
      <c r="C15" s="685"/>
      <c r="D15" s="685"/>
      <c r="E15" s="685"/>
      <c r="F15" s="685"/>
      <c r="G15" s="686">
        <f>G13+G14</f>
        <v>90775</v>
      </c>
      <c r="H15" s="686"/>
      <c r="I15" s="686"/>
      <c r="J15" s="683"/>
    </row>
    <row r="16" spans="1:10">
      <c r="A16" s="685"/>
      <c r="B16" s="685" t="s">
        <v>410</v>
      </c>
      <c r="C16" s="685"/>
      <c r="D16" s="685"/>
      <c r="E16" s="685"/>
      <c r="F16" s="685"/>
      <c r="G16" s="688">
        <v>890</v>
      </c>
      <c r="H16" s="686"/>
      <c r="I16" s="686"/>
      <c r="J16" s="683"/>
    </row>
    <row r="17" spans="1:10">
      <c r="A17" s="685"/>
      <c r="B17" s="685" t="s">
        <v>412</v>
      </c>
      <c r="C17" s="685"/>
      <c r="D17" s="685"/>
      <c r="E17" s="685"/>
      <c r="F17" s="685"/>
      <c r="G17" s="686"/>
      <c r="H17" s="688">
        <f>G15-G16</f>
        <v>89885</v>
      </c>
      <c r="I17" s="686"/>
      <c r="J17" s="683"/>
    </row>
    <row r="18" spans="1:10">
      <c r="A18" s="685"/>
      <c r="B18" s="685" t="s">
        <v>483</v>
      </c>
      <c r="C18" s="685"/>
      <c r="D18" s="685"/>
      <c r="E18" s="685"/>
      <c r="F18" s="685"/>
      <c r="G18" s="686"/>
      <c r="H18" s="686">
        <f>H12+H17</f>
        <v>108385</v>
      </c>
      <c r="I18" s="686"/>
      <c r="J18" s="683"/>
    </row>
    <row r="19" spans="1:10">
      <c r="A19" s="685"/>
      <c r="B19" s="685" t="s">
        <v>484</v>
      </c>
      <c r="C19" s="685"/>
      <c r="D19" s="685"/>
      <c r="E19" s="685"/>
      <c r="F19" s="685"/>
      <c r="G19" s="686"/>
      <c r="H19" s="686"/>
      <c r="I19" s="686"/>
      <c r="J19" s="683"/>
    </row>
    <row r="20" spans="1:10">
      <c r="A20" s="685"/>
      <c r="B20" s="689" t="s">
        <v>485</v>
      </c>
      <c r="C20" s="690"/>
      <c r="D20" s="685"/>
      <c r="E20" s="685"/>
      <c r="F20" s="685"/>
      <c r="G20" s="686"/>
      <c r="H20" s="688">
        <v>20900</v>
      </c>
      <c r="I20" s="686"/>
      <c r="J20" s="683"/>
    </row>
    <row r="21" spans="1:10">
      <c r="A21" s="685"/>
      <c r="B21" s="685" t="s">
        <v>407</v>
      </c>
      <c r="C21" s="685"/>
      <c r="D21" s="685"/>
      <c r="E21" s="685"/>
      <c r="F21" s="685"/>
      <c r="G21" s="686"/>
      <c r="H21" s="686"/>
      <c r="I21" s="688">
        <f>H18-H20</f>
        <v>87485</v>
      </c>
      <c r="J21" s="683"/>
    </row>
    <row r="22" spans="1:10">
      <c r="A22" s="685" t="s">
        <v>415</v>
      </c>
      <c r="B22" s="685"/>
      <c r="C22" s="685"/>
      <c r="D22" s="685"/>
      <c r="E22" s="685"/>
      <c r="F22" s="685"/>
      <c r="G22" s="686"/>
      <c r="H22" s="686"/>
      <c r="I22" s="686">
        <f>I10-I21</f>
        <v>79395</v>
      </c>
      <c r="J22" s="683"/>
    </row>
    <row r="23" spans="1:10">
      <c r="A23" s="685" t="s">
        <v>416</v>
      </c>
      <c r="B23" s="685"/>
      <c r="C23" s="685"/>
      <c r="D23" s="685"/>
      <c r="E23" s="685"/>
      <c r="F23" s="685"/>
      <c r="G23" s="686"/>
      <c r="H23" s="686"/>
      <c r="I23" s="686"/>
      <c r="J23" s="683"/>
    </row>
    <row r="24" spans="1:10">
      <c r="A24" s="685"/>
      <c r="B24" s="691" t="s">
        <v>345</v>
      </c>
      <c r="C24" s="685"/>
      <c r="D24" s="685"/>
      <c r="E24" s="685"/>
      <c r="F24" s="685"/>
      <c r="G24" s="686"/>
      <c r="H24" s="686">
        <v>26400</v>
      </c>
      <c r="I24" s="686"/>
      <c r="J24" s="683"/>
    </row>
    <row r="25" spans="1:10">
      <c r="A25" s="685"/>
      <c r="B25" s="691" t="s">
        <v>333</v>
      </c>
      <c r="C25" s="685"/>
      <c r="D25" s="685"/>
      <c r="E25" s="685"/>
      <c r="F25" s="685"/>
      <c r="G25" s="686"/>
      <c r="H25" s="686">
        <v>18700</v>
      </c>
      <c r="I25" s="686"/>
      <c r="J25" s="683"/>
    </row>
    <row r="26" spans="1:10">
      <c r="A26" s="685"/>
      <c r="B26" s="691" t="s">
        <v>291</v>
      </c>
      <c r="C26" s="685"/>
      <c r="D26" s="685"/>
      <c r="E26" s="685"/>
      <c r="F26" s="685"/>
      <c r="G26" s="686"/>
      <c r="H26" s="686">
        <v>1864.55</v>
      </c>
      <c r="I26" s="686"/>
      <c r="J26" s="683"/>
    </row>
    <row r="27" spans="1:10">
      <c r="A27" s="685"/>
      <c r="B27" s="691" t="s">
        <v>486</v>
      </c>
      <c r="C27" s="685"/>
      <c r="D27" s="685"/>
      <c r="E27" s="685"/>
      <c r="F27" s="685"/>
      <c r="G27" s="686"/>
      <c r="H27" s="686">
        <v>4500</v>
      </c>
      <c r="I27" s="686"/>
      <c r="J27" s="683"/>
    </row>
    <row r="28" spans="1:10">
      <c r="A28" s="685"/>
      <c r="B28" s="691" t="s">
        <v>487</v>
      </c>
      <c r="C28" s="685"/>
      <c r="D28" s="685"/>
      <c r="E28" s="685"/>
      <c r="F28" s="685"/>
      <c r="G28" s="686"/>
      <c r="H28" s="686">
        <v>1400</v>
      </c>
      <c r="I28" s="686"/>
      <c r="J28" s="683"/>
    </row>
    <row r="29" spans="1:10">
      <c r="A29" s="685"/>
      <c r="B29" s="691" t="s">
        <v>392</v>
      </c>
      <c r="C29" s="685"/>
      <c r="D29" s="685"/>
      <c r="E29" s="685"/>
      <c r="F29" s="685"/>
      <c r="G29" s="686"/>
      <c r="H29" s="686">
        <v>1000</v>
      </c>
      <c r="I29" s="686"/>
      <c r="J29" s="683"/>
    </row>
    <row r="30" spans="1:10">
      <c r="A30" s="685"/>
      <c r="B30" s="691" t="s">
        <v>348</v>
      </c>
      <c r="C30" s="685"/>
      <c r="D30" s="685"/>
      <c r="E30" s="685"/>
      <c r="F30" s="685"/>
      <c r="G30" s="686"/>
      <c r="H30" s="688">
        <v>250</v>
      </c>
      <c r="I30" s="686"/>
      <c r="J30" s="683"/>
    </row>
    <row r="31" spans="1:10">
      <c r="A31" s="685"/>
      <c r="B31" s="685" t="s">
        <v>439</v>
      </c>
      <c r="C31" s="685"/>
      <c r="D31" s="685"/>
      <c r="E31" s="685"/>
      <c r="F31" s="685"/>
      <c r="G31" s="686"/>
      <c r="H31" s="686"/>
      <c r="I31" s="688">
        <f>SUM(H24:H30)</f>
        <v>54114.55</v>
      </c>
      <c r="J31" s="683"/>
    </row>
    <row r="32" spans="1:10">
      <c r="A32" s="685" t="s">
        <v>488</v>
      </c>
      <c r="B32" s="685"/>
      <c r="C32" s="685"/>
      <c r="D32" s="685"/>
      <c r="E32" s="685"/>
      <c r="F32" s="685"/>
      <c r="G32" s="686"/>
      <c r="H32" s="686"/>
      <c r="I32" s="686">
        <f>I22-I31</f>
        <v>25280.449999999997</v>
      </c>
      <c r="J32" s="683"/>
    </row>
    <row r="33" spans="1:10">
      <c r="A33" s="685" t="s">
        <v>441</v>
      </c>
      <c r="B33" s="685"/>
      <c r="C33" s="685"/>
      <c r="D33" s="685"/>
      <c r="E33" s="685"/>
      <c r="F33" s="685"/>
      <c r="G33" s="686"/>
      <c r="H33" s="686"/>
      <c r="I33" s="686"/>
      <c r="J33" s="683"/>
    </row>
    <row r="34" spans="1:10">
      <c r="A34" s="685"/>
      <c r="B34" s="692" t="s">
        <v>387</v>
      </c>
      <c r="C34" s="685"/>
      <c r="D34" s="685"/>
      <c r="E34" s="685"/>
      <c r="F34" s="685"/>
      <c r="G34" s="686"/>
      <c r="H34" s="686">
        <v>7125</v>
      </c>
      <c r="I34" s="686"/>
      <c r="J34" s="683"/>
    </row>
    <row r="35" spans="1:10">
      <c r="A35" s="685" t="s">
        <v>442</v>
      </c>
      <c r="B35" s="685"/>
      <c r="C35" s="685"/>
      <c r="D35" s="685"/>
      <c r="E35" s="685"/>
      <c r="F35" s="685"/>
      <c r="G35" s="686"/>
      <c r="H35" s="686"/>
      <c r="I35" s="686"/>
      <c r="J35" s="683"/>
    </row>
    <row r="36" spans="1:10">
      <c r="A36" s="685"/>
      <c r="B36" s="692" t="s">
        <v>351</v>
      </c>
      <c r="C36" s="685"/>
      <c r="D36" s="685"/>
      <c r="E36" s="685"/>
      <c r="F36" s="685"/>
      <c r="G36" s="686"/>
      <c r="H36" s="688">
        <v>600</v>
      </c>
      <c r="I36" s="685"/>
      <c r="J36" s="683"/>
    </row>
    <row r="37" spans="1:10">
      <c r="A37" s="685" t="s">
        <v>489</v>
      </c>
      <c r="B37" s="692"/>
      <c r="C37" s="685"/>
      <c r="D37" s="685"/>
      <c r="E37" s="685"/>
      <c r="F37" s="685"/>
      <c r="G37" s="686"/>
      <c r="H37" s="693"/>
      <c r="I37" s="688">
        <f>H34-H36</f>
        <v>6525</v>
      </c>
      <c r="J37" s="683"/>
    </row>
    <row r="38" spans="1:10" ht="16.5" thickBot="1">
      <c r="A38" s="685" t="s">
        <v>444</v>
      </c>
      <c r="B38" s="685"/>
      <c r="C38" s="685"/>
      <c r="D38" s="685"/>
      <c r="E38" s="685"/>
      <c r="F38" s="685"/>
      <c r="G38" s="686"/>
      <c r="H38" s="686"/>
      <c r="I38" s="694">
        <f>I32+I37</f>
        <v>31805.449999999997</v>
      </c>
      <c r="J38" s="683"/>
    </row>
    <row r="39" spans="1:10" ht="16.5" thickTop="1">
      <c r="A39" s="685"/>
      <c r="B39" s="685"/>
      <c r="C39" s="685"/>
      <c r="D39" s="685"/>
      <c r="E39" s="685"/>
      <c r="F39" s="685"/>
      <c r="G39" s="685"/>
      <c r="H39" s="685"/>
      <c r="I39" s="685"/>
      <c r="J39" s="683"/>
    </row>
    <row r="49" s="481" customFormat="1"/>
    <row r="50" s="481" customFormat="1"/>
    <row r="51" s="481" customFormat="1"/>
    <row r="52" s="481" customFormat="1"/>
    <row r="53" s="481" customFormat="1"/>
  </sheetData>
  <mergeCells count="3">
    <mergeCell ref="A3:I3"/>
    <mergeCell ref="A4:I4"/>
    <mergeCell ref="A5:I5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9CAFB-065C-407F-A48C-880E1D620919}">
  <dimension ref="A1:I50"/>
  <sheetViews>
    <sheetView topLeftCell="A12" workbookViewId="0">
      <selection activeCell="A3" sqref="A3:I44"/>
    </sheetView>
  </sheetViews>
  <sheetFormatPr defaultColWidth="9.140625" defaultRowHeight="15.75"/>
  <cols>
    <col min="1" max="4" width="9.140625" style="481"/>
    <col min="5" max="5" width="12" style="481" customWidth="1"/>
    <col min="6" max="6" width="12.7109375" style="481" bestFit="1" customWidth="1"/>
    <col min="7" max="7" width="2.7109375" style="481" customWidth="1"/>
    <col min="8" max="9" width="12.7109375" style="481" bestFit="1" customWidth="1"/>
    <col min="10" max="16384" width="9.140625" style="481"/>
  </cols>
  <sheetData>
    <row r="1" spans="1:9">
      <c r="A1" s="480" t="s">
        <v>490</v>
      </c>
      <c r="B1" s="480"/>
      <c r="C1" s="480"/>
    </row>
    <row r="3" spans="1:9">
      <c r="A3" s="684" t="s">
        <v>569</v>
      </c>
      <c r="B3" s="684"/>
      <c r="C3" s="684"/>
      <c r="D3" s="684"/>
      <c r="E3" s="684"/>
      <c r="F3" s="684"/>
      <c r="G3" s="684"/>
      <c r="H3" s="684"/>
      <c r="I3" s="684"/>
    </row>
    <row r="4" spans="1:9">
      <c r="A4" s="684" t="s">
        <v>445</v>
      </c>
      <c r="B4" s="684"/>
      <c r="C4" s="684"/>
      <c r="D4" s="684"/>
      <c r="E4" s="684"/>
      <c r="F4" s="684"/>
      <c r="G4" s="684"/>
      <c r="H4" s="684"/>
      <c r="I4" s="684"/>
    </row>
    <row r="5" spans="1:9">
      <c r="A5" s="684" t="s">
        <v>369</v>
      </c>
      <c r="B5" s="684"/>
      <c r="C5" s="684"/>
      <c r="D5" s="684"/>
      <c r="E5" s="684"/>
      <c r="F5" s="684"/>
      <c r="G5" s="684"/>
      <c r="H5" s="684"/>
      <c r="I5" s="684"/>
    </row>
    <row r="6" spans="1:9">
      <c r="A6" s="483"/>
      <c r="B6" s="485"/>
      <c r="C6" s="485"/>
      <c r="D6" s="485"/>
      <c r="E6" s="485"/>
      <c r="F6" s="485"/>
      <c r="G6" s="485"/>
      <c r="H6" s="485"/>
      <c r="I6" s="485"/>
    </row>
    <row r="7" spans="1:9">
      <c r="A7" s="483"/>
      <c r="B7" s="685" t="s">
        <v>491</v>
      </c>
      <c r="C7" s="685"/>
      <c r="D7" s="685"/>
      <c r="E7" s="685"/>
      <c r="F7" s="685"/>
      <c r="G7" s="685"/>
      <c r="H7" s="686"/>
      <c r="I7" s="486">
        <v>49200</v>
      </c>
    </row>
    <row r="8" spans="1:9">
      <c r="A8" s="483"/>
      <c r="B8" s="685" t="s">
        <v>492</v>
      </c>
      <c r="C8" s="685"/>
      <c r="D8" s="685"/>
      <c r="E8" s="685"/>
      <c r="F8" s="685"/>
      <c r="G8" s="685"/>
      <c r="H8" s="486">
        <f>'[5]P13.3B'!I38</f>
        <v>31805.449999999997</v>
      </c>
      <c r="I8" s="686"/>
    </row>
    <row r="9" spans="1:9">
      <c r="A9" s="483"/>
      <c r="B9" s="685" t="s">
        <v>493</v>
      </c>
      <c r="C9" s="685"/>
      <c r="D9" s="685"/>
      <c r="E9" s="685"/>
      <c r="F9" s="685"/>
      <c r="G9" s="685"/>
      <c r="H9" s="688">
        <v>22000</v>
      </c>
      <c r="I9" s="686"/>
    </row>
    <row r="10" spans="1:9">
      <c r="A10" s="483"/>
      <c r="B10" s="685" t="s">
        <v>448</v>
      </c>
      <c r="C10" s="685"/>
      <c r="D10" s="685"/>
      <c r="E10" s="685"/>
      <c r="F10" s="685"/>
      <c r="G10" s="685"/>
      <c r="H10" s="686"/>
      <c r="I10" s="688">
        <f>H8-H9</f>
        <v>9805.4499999999971</v>
      </c>
    </row>
    <row r="11" spans="1:9" ht="16.5" thickBot="1">
      <c r="A11" s="483"/>
      <c r="B11" s="685" t="s">
        <v>494</v>
      </c>
      <c r="C11" s="685"/>
      <c r="D11" s="685"/>
      <c r="E11" s="685"/>
      <c r="F11" s="685"/>
      <c r="G11" s="685"/>
      <c r="H11" s="686"/>
      <c r="I11" s="694">
        <f>I7+I10</f>
        <v>59005.45</v>
      </c>
    </row>
    <row r="12" spans="1:9" ht="16.5" thickTop="1">
      <c r="A12" s="483"/>
      <c r="B12" s="685"/>
      <c r="C12" s="685"/>
      <c r="D12" s="685"/>
      <c r="E12" s="685"/>
      <c r="F12" s="685"/>
      <c r="G12" s="685"/>
      <c r="H12" s="685"/>
      <c r="I12" s="685"/>
    </row>
    <row r="13" spans="1:9">
      <c r="A13" s="684" t="str">
        <f>A3</f>
        <v>Gamer's Universe</v>
      </c>
      <c r="B13" s="684"/>
      <c r="C13" s="684"/>
      <c r="D13" s="684"/>
      <c r="E13" s="684"/>
      <c r="F13" s="684"/>
      <c r="G13" s="684"/>
      <c r="H13" s="684"/>
      <c r="I13" s="684"/>
    </row>
    <row r="14" spans="1:9">
      <c r="A14" s="684" t="s">
        <v>450</v>
      </c>
      <c r="B14" s="684"/>
      <c r="C14" s="684"/>
      <c r="D14" s="684"/>
      <c r="E14" s="684"/>
      <c r="F14" s="684"/>
      <c r="G14" s="684"/>
      <c r="H14" s="684"/>
      <c r="I14" s="684"/>
    </row>
    <row r="15" spans="1:9">
      <c r="A15" s="695" t="s">
        <v>451</v>
      </c>
      <c r="B15" s="684"/>
      <c r="C15" s="684"/>
      <c r="D15" s="684"/>
      <c r="E15" s="684"/>
      <c r="F15" s="684"/>
      <c r="G15" s="684"/>
      <c r="H15" s="684"/>
      <c r="I15" s="684"/>
    </row>
    <row r="16" spans="1:9">
      <c r="A16" s="684" t="s">
        <v>452</v>
      </c>
      <c r="B16" s="684"/>
      <c r="C16" s="684"/>
      <c r="D16" s="684"/>
      <c r="E16" s="684"/>
      <c r="F16" s="684"/>
      <c r="G16" s="684"/>
      <c r="H16" s="684"/>
      <c r="I16" s="684"/>
    </row>
    <row r="17" spans="1:9">
      <c r="A17" s="685" t="s">
        <v>453</v>
      </c>
      <c r="B17" s="685"/>
      <c r="C17" s="685"/>
      <c r="D17" s="685"/>
      <c r="E17" s="685"/>
      <c r="F17" s="685"/>
      <c r="G17" s="685"/>
      <c r="H17" s="685"/>
      <c r="I17" s="685"/>
    </row>
    <row r="18" spans="1:9">
      <c r="A18" s="685"/>
      <c r="B18" s="691" t="s">
        <v>16</v>
      </c>
      <c r="C18" s="685"/>
      <c r="D18" s="685"/>
      <c r="E18" s="685"/>
      <c r="F18" s="685"/>
      <c r="G18" s="685"/>
      <c r="H18" s="486">
        <v>40465</v>
      </c>
      <c r="I18" s="685"/>
    </row>
    <row r="19" spans="1:9">
      <c r="A19" s="685"/>
      <c r="B19" s="691" t="s">
        <v>373</v>
      </c>
      <c r="C19" s="685"/>
      <c r="D19" s="685"/>
      <c r="E19" s="685"/>
      <c r="F19" s="685"/>
      <c r="G19" s="685"/>
      <c r="H19" s="686">
        <v>3669</v>
      </c>
      <c r="I19" s="685"/>
    </row>
    <row r="20" spans="1:9">
      <c r="A20" s="685"/>
      <c r="B20" s="691" t="s">
        <v>374</v>
      </c>
      <c r="C20" s="685"/>
      <c r="D20" s="685"/>
      <c r="E20" s="685"/>
      <c r="F20" s="685"/>
      <c r="G20" s="685"/>
      <c r="H20" s="686">
        <v>2000</v>
      </c>
      <c r="I20" s="685"/>
    </row>
    <row r="21" spans="1:9">
      <c r="A21" s="685"/>
      <c r="B21" s="691" t="s">
        <v>349</v>
      </c>
      <c r="C21" s="685"/>
      <c r="D21" s="685"/>
      <c r="E21" s="685"/>
      <c r="F21" s="685"/>
      <c r="G21" s="685"/>
      <c r="H21" s="686">
        <v>175</v>
      </c>
      <c r="I21" s="685"/>
    </row>
    <row r="22" spans="1:9">
      <c r="A22" s="685"/>
      <c r="B22" s="691" t="s">
        <v>321</v>
      </c>
      <c r="C22" s="685"/>
      <c r="D22" s="685"/>
      <c r="E22" s="685"/>
      <c r="F22" s="685"/>
      <c r="G22" s="685"/>
      <c r="H22" s="688">
        <v>20900</v>
      </c>
      <c r="I22" s="685"/>
    </row>
    <row r="23" spans="1:9">
      <c r="A23" s="685"/>
      <c r="B23" s="685" t="s">
        <v>459</v>
      </c>
      <c r="C23" s="685"/>
      <c r="D23" s="685"/>
      <c r="E23" s="685"/>
      <c r="F23" s="686"/>
      <c r="G23" s="686"/>
      <c r="H23" s="686"/>
      <c r="I23" s="486">
        <f>SUM(H18:H22)</f>
        <v>67209</v>
      </c>
    </row>
    <row r="24" spans="1:9">
      <c r="A24" s="685" t="s">
        <v>495</v>
      </c>
      <c r="B24" s="685"/>
      <c r="C24" s="685"/>
      <c r="D24" s="685"/>
      <c r="E24" s="685"/>
      <c r="F24" s="686"/>
      <c r="G24" s="686"/>
      <c r="H24" s="686"/>
      <c r="I24" s="686"/>
    </row>
    <row r="25" spans="1:9">
      <c r="A25" s="685"/>
      <c r="B25" s="692" t="s">
        <v>375</v>
      </c>
      <c r="C25" s="685"/>
      <c r="D25" s="685"/>
      <c r="E25" s="685"/>
      <c r="F25" s="486">
        <v>30000</v>
      </c>
      <c r="G25" s="686"/>
      <c r="H25" s="686"/>
      <c r="I25" s="686"/>
    </row>
    <row r="26" spans="1:9">
      <c r="A26" s="685"/>
      <c r="B26" s="685" t="s">
        <v>463</v>
      </c>
      <c r="C26" s="685"/>
      <c r="D26" s="685"/>
      <c r="E26" s="685"/>
      <c r="F26" s="688">
        <v>7500</v>
      </c>
      <c r="G26" s="693"/>
      <c r="H26" s="686">
        <f>F25-F26</f>
        <v>22500</v>
      </c>
      <c r="I26" s="686"/>
    </row>
    <row r="27" spans="1:9">
      <c r="A27" s="685"/>
      <c r="B27" s="692" t="s">
        <v>378</v>
      </c>
      <c r="C27" s="685"/>
      <c r="D27" s="685"/>
      <c r="E27" s="685"/>
      <c r="F27" s="686">
        <v>7000</v>
      </c>
      <c r="G27" s="686"/>
      <c r="H27" s="686"/>
      <c r="I27" s="686"/>
    </row>
    <row r="28" spans="1:9">
      <c r="A28" s="685"/>
      <c r="B28" s="685" t="s">
        <v>463</v>
      </c>
      <c r="C28" s="685"/>
      <c r="D28" s="685"/>
      <c r="E28" s="685"/>
      <c r="F28" s="688">
        <v>2900</v>
      </c>
      <c r="G28" s="693"/>
      <c r="H28" s="688">
        <f>F27-F28</f>
        <v>4100</v>
      </c>
      <c r="I28" s="686"/>
    </row>
    <row r="29" spans="1:9">
      <c r="A29" s="685"/>
      <c r="B29" s="685" t="s">
        <v>466</v>
      </c>
      <c r="C29" s="685"/>
      <c r="D29" s="685"/>
      <c r="E29" s="685"/>
      <c r="F29" s="686"/>
      <c r="G29" s="686"/>
      <c r="H29" s="686"/>
      <c r="I29" s="688">
        <f>H26+H28</f>
        <v>26600</v>
      </c>
    </row>
    <row r="30" spans="1:9" ht="16.5" thickBot="1">
      <c r="A30" s="685" t="s">
        <v>467</v>
      </c>
      <c r="B30" s="685"/>
      <c r="C30" s="685"/>
      <c r="D30" s="685"/>
      <c r="E30" s="685"/>
      <c r="F30" s="686"/>
      <c r="G30" s="686"/>
      <c r="H30" s="686"/>
      <c r="I30" s="694">
        <f>I23+I29</f>
        <v>93809</v>
      </c>
    </row>
    <row r="31" spans="1:9" ht="16.5" thickTop="1">
      <c r="A31" s="684" t="s">
        <v>496</v>
      </c>
      <c r="B31" s="684"/>
      <c r="C31" s="684"/>
      <c r="D31" s="684"/>
      <c r="E31" s="684"/>
      <c r="F31" s="684"/>
      <c r="G31" s="684"/>
      <c r="H31" s="684"/>
      <c r="I31" s="684"/>
    </row>
    <row r="32" spans="1:9">
      <c r="A32" s="685" t="s">
        <v>497</v>
      </c>
      <c r="B32" s="685"/>
      <c r="C32" s="685"/>
      <c r="D32" s="685"/>
      <c r="E32" s="685"/>
      <c r="F32" s="685"/>
      <c r="G32" s="685"/>
      <c r="H32" s="685"/>
      <c r="I32" s="685"/>
    </row>
    <row r="33" spans="1:9">
      <c r="A33" s="685"/>
      <c r="B33" s="685" t="s">
        <v>380</v>
      </c>
      <c r="C33" s="685"/>
      <c r="D33" s="685"/>
      <c r="E33" s="685"/>
      <c r="F33" s="685"/>
      <c r="G33" s="685"/>
      <c r="H33" s="486">
        <v>22500</v>
      </c>
      <c r="I33" s="685"/>
    </row>
    <row r="34" spans="1:9">
      <c r="A34" s="685"/>
      <c r="B34" s="685" t="s">
        <v>381</v>
      </c>
      <c r="C34" s="685"/>
      <c r="D34" s="685"/>
      <c r="E34" s="685"/>
      <c r="F34" s="685"/>
      <c r="G34" s="685"/>
      <c r="H34" s="686">
        <v>8725</v>
      </c>
      <c r="I34" s="685"/>
    </row>
    <row r="35" spans="1:9">
      <c r="A35" s="685"/>
      <c r="B35" s="685" t="s">
        <v>334</v>
      </c>
      <c r="C35" s="685"/>
      <c r="D35" s="685"/>
      <c r="E35" s="685"/>
      <c r="F35" s="685"/>
      <c r="G35" s="685"/>
      <c r="H35" s="686">
        <v>700</v>
      </c>
      <c r="I35" s="685"/>
    </row>
    <row r="36" spans="1:9">
      <c r="A36" s="685"/>
      <c r="B36" s="685" t="s">
        <v>292</v>
      </c>
      <c r="C36" s="685"/>
      <c r="D36" s="685"/>
      <c r="E36" s="685"/>
      <c r="F36" s="685"/>
      <c r="G36" s="685"/>
      <c r="H36" s="686">
        <v>43.4</v>
      </c>
      <c r="I36" s="685"/>
    </row>
    <row r="37" spans="1:9">
      <c r="A37" s="685"/>
      <c r="B37" s="685" t="s">
        <v>293</v>
      </c>
      <c r="C37" s="685"/>
      <c r="D37" s="685"/>
      <c r="E37" s="685"/>
      <c r="F37" s="685"/>
      <c r="G37" s="685"/>
      <c r="H37" s="686">
        <v>10.15</v>
      </c>
      <c r="I37" s="685"/>
    </row>
    <row r="38" spans="1:9">
      <c r="A38" s="685"/>
      <c r="B38" s="691" t="s">
        <v>324</v>
      </c>
      <c r="C38" s="685"/>
      <c r="D38" s="685"/>
      <c r="E38" s="685"/>
      <c r="F38" s="685"/>
      <c r="G38" s="685"/>
      <c r="H38" s="686">
        <v>2375</v>
      </c>
      <c r="I38" s="685"/>
    </row>
    <row r="39" spans="1:9">
      <c r="A39" s="685"/>
      <c r="B39" s="691" t="s">
        <v>352</v>
      </c>
      <c r="C39" s="685"/>
      <c r="D39" s="685"/>
      <c r="E39" s="685"/>
      <c r="F39" s="685"/>
      <c r="G39" s="685"/>
      <c r="H39" s="688">
        <v>450</v>
      </c>
      <c r="I39" s="685"/>
    </row>
    <row r="40" spans="1:9">
      <c r="A40" s="685"/>
      <c r="B40" s="685" t="s">
        <v>471</v>
      </c>
      <c r="C40" s="685"/>
      <c r="D40" s="685"/>
      <c r="E40" s="685"/>
      <c r="F40" s="685"/>
      <c r="G40" s="685"/>
      <c r="H40" s="685"/>
      <c r="I40" s="486">
        <f>SUM(H33:H39)</f>
        <v>34803.550000000003</v>
      </c>
    </row>
    <row r="41" spans="1:9">
      <c r="A41" s="684" t="s">
        <v>498</v>
      </c>
      <c r="B41" s="684"/>
      <c r="C41" s="684"/>
      <c r="D41" s="684"/>
      <c r="E41" s="684"/>
      <c r="F41" s="684"/>
      <c r="G41" s="684"/>
      <c r="H41" s="684"/>
      <c r="I41" s="684"/>
    </row>
    <row r="42" spans="1:9">
      <c r="A42" s="685" t="s">
        <v>385</v>
      </c>
      <c r="B42" s="685"/>
      <c r="C42" s="685"/>
      <c r="D42" s="685"/>
      <c r="E42" s="685"/>
      <c r="F42" s="685"/>
      <c r="G42" s="685"/>
      <c r="H42" s="685"/>
      <c r="I42" s="688">
        <f>I11</f>
        <v>59005.45</v>
      </c>
    </row>
    <row r="43" spans="1:9" ht="16.5" thickBot="1">
      <c r="A43" s="685" t="s">
        <v>499</v>
      </c>
      <c r="B43" s="685"/>
      <c r="C43" s="685"/>
      <c r="D43" s="685"/>
      <c r="E43" s="685"/>
      <c r="F43" s="685"/>
      <c r="G43" s="685"/>
      <c r="H43" s="685"/>
      <c r="I43" s="694">
        <f>I40+I42</f>
        <v>93809</v>
      </c>
    </row>
    <row r="44" spans="1:9" ht="16.5" thickTop="1">
      <c r="A44" s="483"/>
      <c r="B44" s="483"/>
      <c r="C44" s="483"/>
      <c r="D44" s="483"/>
      <c r="E44" s="483"/>
      <c r="F44" s="483"/>
      <c r="G44" s="483"/>
      <c r="H44" s="483"/>
      <c r="I44" s="483"/>
    </row>
    <row r="45" spans="1:9">
      <c r="A45" s="683"/>
      <c r="B45" s="683"/>
      <c r="C45" s="683"/>
      <c r="D45" s="683"/>
      <c r="E45" s="683"/>
      <c r="F45" s="683"/>
      <c r="G45" s="683"/>
      <c r="H45" s="683"/>
      <c r="I45" s="683"/>
    </row>
    <row r="49" s="481" customFormat="1"/>
    <row r="50" s="481" customFormat="1"/>
  </sheetData>
  <mergeCells count="9">
    <mergeCell ref="A41:I41"/>
    <mergeCell ref="A16:I16"/>
    <mergeCell ref="A31:I31"/>
    <mergeCell ref="A3:I3"/>
    <mergeCell ref="A4:I4"/>
    <mergeCell ref="A5:I5"/>
    <mergeCell ref="A13:I13"/>
    <mergeCell ref="A14:I14"/>
    <mergeCell ref="A15:I15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01BBA-4307-49F0-9990-731D19D7E113}">
  <dimension ref="A1:K9"/>
  <sheetViews>
    <sheetView workbookViewId="0">
      <selection activeCell="Q15" sqref="Q15"/>
    </sheetView>
  </sheetViews>
  <sheetFormatPr defaultRowHeight="15.75"/>
  <cols>
    <col min="1" max="8" width="9.140625" style="484"/>
    <col min="9" max="9" width="12.7109375" style="484" bestFit="1" customWidth="1"/>
    <col min="10" max="16384" width="9.140625" style="484"/>
  </cols>
  <sheetData>
    <row r="1" spans="1:11">
      <c r="A1" s="482" t="s">
        <v>490</v>
      </c>
      <c r="B1" s="483"/>
      <c r="C1" s="483"/>
      <c r="D1" s="483"/>
      <c r="E1" s="483"/>
      <c r="F1" s="483"/>
      <c r="G1" s="483"/>
      <c r="H1" s="483"/>
      <c r="I1" s="483"/>
      <c r="J1" s="483"/>
      <c r="K1" s="483"/>
    </row>
    <row r="2" spans="1:11">
      <c r="A2" s="483"/>
      <c r="B2" s="483"/>
      <c r="C2" s="483"/>
      <c r="D2" s="483"/>
      <c r="E2" s="483"/>
      <c r="F2" s="483"/>
      <c r="G2" s="483"/>
      <c r="H2" s="483"/>
      <c r="I2" s="483"/>
      <c r="J2" s="483"/>
      <c r="K2" s="483"/>
    </row>
    <row r="3" spans="1:11">
      <c r="A3" s="483"/>
      <c r="B3" s="483"/>
      <c r="C3" s="485" t="s">
        <v>197</v>
      </c>
      <c r="D3" s="483"/>
      <c r="E3" s="483"/>
      <c r="F3" s="485" t="s">
        <v>581</v>
      </c>
      <c r="G3" s="483"/>
      <c r="H3" s="483"/>
      <c r="I3" s="483"/>
      <c r="J3" s="483"/>
      <c r="K3" s="483"/>
    </row>
    <row r="4" spans="1:11">
      <c r="A4" s="483"/>
      <c r="B4" s="483"/>
      <c r="C4" s="483"/>
      <c r="D4" s="483"/>
      <c r="E4" s="483"/>
      <c r="F4" s="485" t="s">
        <v>500</v>
      </c>
      <c r="G4" s="483"/>
      <c r="H4" s="483"/>
      <c r="I4" s="698">
        <f>'[5]P13.3B cont.'!I23</f>
        <v>67209</v>
      </c>
      <c r="J4" s="483"/>
      <c r="K4" s="483"/>
    </row>
    <row r="5" spans="1:11">
      <c r="A5" s="483"/>
      <c r="B5" s="483"/>
      <c r="C5" s="483"/>
      <c r="D5" s="483"/>
      <c r="E5" s="483"/>
      <c r="F5" s="485" t="s">
        <v>501</v>
      </c>
      <c r="G5" s="483"/>
      <c r="H5" s="483"/>
      <c r="I5" s="699">
        <f>'[5]P13.3B cont.'!I40</f>
        <v>34803.550000000003</v>
      </c>
      <c r="J5" s="483"/>
      <c r="K5" s="483"/>
    </row>
    <row r="6" spans="1:11" ht="16.5" thickBot="1">
      <c r="A6" s="483"/>
      <c r="B6" s="483"/>
      <c r="C6" s="483"/>
      <c r="D6" s="483"/>
      <c r="E6" s="483"/>
      <c r="F6" s="485" t="s">
        <v>502</v>
      </c>
      <c r="G6" s="483"/>
      <c r="H6" s="483"/>
      <c r="I6" s="694">
        <f>I4-I5</f>
        <v>32405.449999999997</v>
      </c>
      <c r="J6" s="483"/>
      <c r="K6" s="483"/>
    </row>
    <row r="7" spans="1:11" ht="16.5" thickTop="1">
      <c r="A7" s="483"/>
      <c r="B7" s="483"/>
      <c r="C7" s="483"/>
      <c r="D7" s="483"/>
      <c r="E7" s="483"/>
      <c r="F7" s="485"/>
      <c r="G7" s="483"/>
      <c r="H7" s="483"/>
      <c r="I7" s="488"/>
      <c r="J7" s="483"/>
      <c r="K7" s="483"/>
    </row>
    <row r="8" spans="1:11">
      <c r="A8" s="483"/>
      <c r="B8" s="483"/>
      <c r="C8" s="697"/>
      <c r="D8" s="697"/>
      <c r="E8" s="697"/>
      <c r="F8" s="696"/>
      <c r="G8" s="697"/>
      <c r="H8" s="697"/>
      <c r="I8" s="487"/>
      <c r="J8" s="697"/>
      <c r="K8" s="697"/>
    </row>
    <row r="9" spans="1:11">
      <c r="A9" s="483"/>
      <c r="B9" s="483"/>
      <c r="C9" s="483"/>
      <c r="D9" s="483"/>
      <c r="E9" s="483"/>
      <c r="F9" s="485"/>
      <c r="G9" s="483"/>
      <c r="H9" s="483"/>
      <c r="I9" s="488"/>
      <c r="J9" s="483"/>
      <c r="K9" s="48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33</vt:i4>
      </vt:variant>
    </vt:vector>
  </HeadingPairs>
  <TitlesOfParts>
    <vt:vector size="33" baseType="lpstr">
      <vt:lpstr>P7.4B</vt:lpstr>
      <vt:lpstr>P7.6B</vt:lpstr>
      <vt:lpstr>P7.6B cont</vt:lpstr>
      <vt:lpstr>P8.2B</vt:lpstr>
      <vt:lpstr>P8.4B</vt:lpstr>
      <vt:lpstr>P9.1B</vt:lpstr>
      <vt:lpstr>P9.1B cont</vt:lpstr>
      <vt:lpstr>P9.4B</vt:lpstr>
      <vt:lpstr>P9.4B cont</vt:lpstr>
      <vt:lpstr>P9.5B</vt:lpstr>
      <vt:lpstr>P9.5B cont</vt:lpstr>
      <vt:lpstr>P9.6B</vt:lpstr>
      <vt:lpstr>P9.6B cont</vt:lpstr>
      <vt:lpstr>P10.1B</vt:lpstr>
      <vt:lpstr>P10.1B cont</vt:lpstr>
      <vt:lpstr>P10.1B cont (2)</vt:lpstr>
      <vt:lpstr>P11.1B</vt:lpstr>
      <vt:lpstr>P11.1B cont</vt:lpstr>
      <vt:lpstr>P11.6B</vt:lpstr>
      <vt:lpstr>P11.6B cont</vt:lpstr>
      <vt:lpstr>P11.6B cont (2)</vt:lpstr>
      <vt:lpstr>P12.1B</vt:lpstr>
      <vt:lpstr>P12.1B cont</vt:lpstr>
      <vt:lpstr>P12.6B</vt:lpstr>
      <vt:lpstr>P12.6B cont</vt:lpstr>
      <vt:lpstr>P13.1B</vt:lpstr>
      <vt:lpstr>P13.1B cont</vt:lpstr>
      <vt:lpstr>P13.1B cont (2)</vt:lpstr>
      <vt:lpstr>P13.1B cont (3)</vt:lpstr>
      <vt:lpstr>P13.1B cont (4)</vt:lpstr>
      <vt:lpstr>P13.3B</vt:lpstr>
      <vt:lpstr>P13.3B cont</vt:lpstr>
      <vt:lpstr>P13.3B cont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Farina</dc:creator>
  <cp:lastModifiedBy>Mike Farina</cp:lastModifiedBy>
  <dcterms:created xsi:type="dcterms:W3CDTF">2023-08-19T21:14:41Z</dcterms:created>
  <dcterms:modified xsi:type="dcterms:W3CDTF">2026-09-06T02:49:07Z</dcterms:modified>
</cp:coreProperties>
</file>